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2720"/>
  </bookViews>
  <sheets>
    <sheet name="Rekapitulace stavby" sheetId="1" r:id="rId1"/>
    <sheet name="01 - Odstranění nánosů a ..." sheetId="2" r:id="rId2"/>
    <sheet name="02 - Vedlejší a ostatní n..." sheetId="3" r:id="rId3"/>
  </sheets>
  <definedNames>
    <definedName name="_xlnm._FilterDatabase" localSheetId="1" hidden="1">'01 - Odstranění nánosů a ...'!$C$84:$K$312</definedName>
    <definedName name="_xlnm._FilterDatabase" localSheetId="2" hidden="1">'02 - Vedlejší a ostatní n...'!$C$77:$K$98</definedName>
    <definedName name="_xlnm.Print_Titles" localSheetId="1">'01 - Odstranění nánosů a ...'!$84:$84</definedName>
    <definedName name="_xlnm.Print_Titles" localSheetId="2">'02 - Vedlejší a ostatní n...'!$77:$77</definedName>
    <definedName name="_xlnm.Print_Titles" localSheetId="0">'Rekapitulace stavby'!$49:$49</definedName>
    <definedName name="_xlnm.Print_Area" localSheetId="1">'01 - Odstranění nánosů a ...'!$C$4:$J$36,'01 - Odstranění nánosů a ...'!$C$42:$J$66,'01 - Odstranění nánosů a ...'!$C$72:$K$312</definedName>
    <definedName name="_xlnm.Print_Area" localSheetId="2">'02 - Vedlejší a ostatní n...'!$C$4:$J$36,'02 - Vedlejší a ostatní n...'!$C$42:$J$59,'02 - Vedlejší a ostatní n...'!$C$65:$K$98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97" i="3"/>
  <c r="BH97" i="3"/>
  <c r="BG97" i="3"/>
  <c r="BF97" i="3"/>
  <c r="T97" i="3"/>
  <c r="R97" i="3"/>
  <c r="P97" i="3"/>
  <c r="BK97" i="3"/>
  <c r="J97" i="3"/>
  <c r="BE97" i="3"/>
  <c r="BI95" i="3"/>
  <c r="BH95" i="3"/>
  <c r="BG95" i="3"/>
  <c r="BF95" i="3"/>
  <c r="T95" i="3"/>
  <c r="R95" i="3"/>
  <c r="P95" i="3"/>
  <c r="BK95" i="3"/>
  <c r="J95" i="3"/>
  <c r="BE95" i="3"/>
  <c r="BI93" i="3"/>
  <c r="BH93" i="3"/>
  <c r="BG93" i="3"/>
  <c r="BF93" i="3"/>
  <c r="T93" i="3"/>
  <c r="R93" i="3"/>
  <c r="P93" i="3"/>
  <c r="BK93" i="3"/>
  <c r="J93" i="3"/>
  <c r="BE93" i="3"/>
  <c r="BI91" i="3"/>
  <c r="BH91" i="3"/>
  <c r="BG91" i="3"/>
  <c r="BF91" i="3"/>
  <c r="T91" i="3"/>
  <c r="R91" i="3"/>
  <c r="P91" i="3"/>
  <c r="BK91" i="3"/>
  <c r="J91" i="3"/>
  <c r="BE91" i="3"/>
  <c r="BI89" i="3"/>
  <c r="BH89" i="3"/>
  <c r="BG89" i="3"/>
  <c r="BF89" i="3"/>
  <c r="T89" i="3"/>
  <c r="R89" i="3"/>
  <c r="P89" i="3"/>
  <c r="BK89" i="3"/>
  <c r="J89" i="3"/>
  <c r="BE89" i="3"/>
  <c r="BI87" i="3"/>
  <c r="BH87" i="3"/>
  <c r="BG87" i="3"/>
  <c r="BF87" i="3"/>
  <c r="T87" i="3"/>
  <c r="R87" i="3"/>
  <c r="P87" i="3"/>
  <c r="BK87" i="3"/>
  <c r="J87" i="3"/>
  <c r="BE87" i="3"/>
  <c r="BI85" i="3"/>
  <c r="BH85" i="3"/>
  <c r="BG85" i="3"/>
  <c r="BF85" i="3"/>
  <c r="T85" i="3"/>
  <c r="R85" i="3"/>
  <c r="P85" i="3"/>
  <c r="BK85" i="3"/>
  <c r="J85" i="3"/>
  <c r="BE85" i="3"/>
  <c r="BI83" i="3"/>
  <c r="BH83" i="3"/>
  <c r="BG83" i="3"/>
  <c r="BF83" i="3"/>
  <c r="T83" i="3"/>
  <c r="R83" i="3"/>
  <c r="P83" i="3"/>
  <c r="BK83" i="3"/>
  <c r="J83" i="3"/>
  <c r="BE83" i="3"/>
  <c r="BI81" i="3"/>
  <c r="F34" i="3"/>
  <c r="BD53" i="1" s="1"/>
  <c r="BH81" i="3"/>
  <c r="F33" i="3" s="1"/>
  <c r="BC53" i="1" s="1"/>
  <c r="BG81" i="3"/>
  <c r="F32" i="3"/>
  <c r="BB53" i="1" s="1"/>
  <c r="BF81" i="3"/>
  <c r="J31" i="3" s="1"/>
  <c r="AW53" i="1" s="1"/>
  <c r="T81" i="3"/>
  <c r="T80" i="3"/>
  <c r="T79" i="3" s="1"/>
  <c r="T78" i="3" s="1"/>
  <c r="R81" i="3"/>
  <c r="R80" i="3"/>
  <c r="R79" i="3" s="1"/>
  <c r="R78" i="3" s="1"/>
  <c r="P81" i="3"/>
  <c r="P80" i="3"/>
  <c r="P79" i="3" s="1"/>
  <c r="P78" i="3" s="1"/>
  <c r="AU53" i="1" s="1"/>
  <c r="BK81" i="3"/>
  <c r="BK80" i="3" s="1"/>
  <c r="J81" i="3"/>
  <c r="BE81" i="3" s="1"/>
  <c r="J74" i="3"/>
  <c r="F74" i="3"/>
  <c r="F72" i="3"/>
  <c r="E70" i="3"/>
  <c r="J51" i="3"/>
  <c r="F51" i="3"/>
  <c r="F49" i="3"/>
  <c r="E47" i="3"/>
  <c r="J18" i="3"/>
  <c r="E18" i="3"/>
  <c r="F75" i="3" s="1"/>
  <c r="F52" i="3"/>
  <c r="J17" i="3"/>
  <c r="J12" i="3"/>
  <c r="J72" i="3" s="1"/>
  <c r="J49" i="3"/>
  <c r="E7" i="3"/>
  <c r="E68" i="3"/>
  <c r="E45" i="3"/>
  <c r="AY52" i="1"/>
  <c r="AX52" i="1"/>
  <c r="BI311" i="2"/>
  <c r="BH311" i="2"/>
  <c r="BG311" i="2"/>
  <c r="BF311" i="2"/>
  <c r="T311" i="2"/>
  <c r="R311" i="2"/>
  <c r="P311" i="2"/>
  <c r="BK311" i="2"/>
  <c r="J311" i="2"/>
  <c r="BE311" i="2"/>
  <c r="BI306" i="2"/>
  <c r="BH306" i="2"/>
  <c r="BG306" i="2"/>
  <c r="BF306" i="2"/>
  <c r="T306" i="2"/>
  <c r="R306" i="2"/>
  <c r="P306" i="2"/>
  <c r="BK306" i="2"/>
  <c r="J306" i="2"/>
  <c r="BE306" i="2"/>
  <c r="BI301" i="2"/>
  <c r="BH301" i="2"/>
  <c r="BG301" i="2"/>
  <c r="BF301" i="2"/>
  <c r="T301" i="2"/>
  <c r="R301" i="2"/>
  <c r="P301" i="2"/>
  <c r="BK301" i="2"/>
  <c r="J301" i="2"/>
  <c r="BE301" i="2"/>
  <c r="BI294" i="2"/>
  <c r="BH294" i="2"/>
  <c r="BG294" i="2"/>
  <c r="BF294" i="2"/>
  <c r="T294" i="2"/>
  <c r="R294" i="2"/>
  <c r="P294" i="2"/>
  <c r="BK294" i="2"/>
  <c r="J294" i="2"/>
  <c r="BE294" i="2"/>
  <c r="BI287" i="2"/>
  <c r="BH287" i="2"/>
  <c r="BG287" i="2"/>
  <c r="BF287" i="2"/>
  <c r="T287" i="2"/>
  <c r="R287" i="2"/>
  <c r="P287" i="2"/>
  <c r="BK287" i="2"/>
  <c r="J287" i="2"/>
  <c r="BE287" i="2"/>
  <c r="BI282" i="2"/>
  <c r="BH282" i="2"/>
  <c r="BG282" i="2"/>
  <c r="BF282" i="2"/>
  <c r="T282" i="2"/>
  <c r="R282" i="2"/>
  <c r="P282" i="2"/>
  <c r="BK282" i="2"/>
  <c r="J282" i="2"/>
  <c r="BE282" i="2"/>
  <c r="BI277" i="2"/>
  <c r="BH277" i="2"/>
  <c r="BG277" i="2"/>
  <c r="BF277" i="2"/>
  <c r="T277" i="2"/>
  <c r="R277" i="2"/>
  <c r="P277" i="2"/>
  <c r="BK277" i="2"/>
  <c r="J277" i="2"/>
  <c r="BE277" i="2"/>
  <c r="BI270" i="2"/>
  <c r="BH270" i="2"/>
  <c r="BG270" i="2"/>
  <c r="BF270" i="2"/>
  <c r="T270" i="2"/>
  <c r="T269" i="2"/>
  <c r="T268" i="2" s="1"/>
  <c r="R270" i="2"/>
  <c r="R269" i="2" s="1"/>
  <c r="R268" i="2" s="1"/>
  <c r="P270" i="2"/>
  <c r="P269" i="2"/>
  <c r="P268" i="2" s="1"/>
  <c r="BK270" i="2"/>
  <c r="BK269" i="2" s="1"/>
  <c r="J270" i="2"/>
  <c r="BE270" i="2"/>
  <c r="BI266" i="2"/>
  <c r="BH266" i="2"/>
  <c r="BG266" i="2"/>
  <c r="BF266" i="2"/>
  <c r="T266" i="2"/>
  <c r="T265" i="2"/>
  <c r="R266" i="2"/>
  <c r="R265" i="2"/>
  <c r="P266" i="2"/>
  <c r="P265" i="2"/>
  <c r="BK266" i="2"/>
  <c r="BK265" i="2"/>
  <c r="J265" i="2" s="1"/>
  <c r="J63" i="2" s="1"/>
  <c r="J266" i="2"/>
  <c r="BE266" i="2" s="1"/>
  <c r="BI263" i="2"/>
  <c r="BH263" i="2"/>
  <c r="BG263" i="2"/>
  <c r="BF263" i="2"/>
  <c r="T263" i="2"/>
  <c r="R263" i="2"/>
  <c r="P263" i="2"/>
  <c r="BK263" i="2"/>
  <c r="J263" i="2"/>
  <c r="BE263" i="2"/>
  <c r="BI261" i="2"/>
  <c r="BH261" i="2"/>
  <c r="BG261" i="2"/>
  <c r="BF261" i="2"/>
  <c r="T261" i="2"/>
  <c r="R261" i="2"/>
  <c r="P261" i="2"/>
  <c r="BK261" i="2"/>
  <c r="J261" i="2"/>
  <c r="BE261" i="2"/>
  <c r="BI258" i="2"/>
  <c r="BH258" i="2"/>
  <c r="BG258" i="2"/>
  <c r="BF258" i="2"/>
  <c r="T258" i="2"/>
  <c r="R258" i="2"/>
  <c r="P258" i="2"/>
  <c r="BK258" i="2"/>
  <c r="J258" i="2"/>
  <c r="BE258" i="2"/>
  <c r="BI256" i="2"/>
  <c r="BH256" i="2"/>
  <c r="BG256" i="2"/>
  <c r="BF256" i="2"/>
  <c r="T256" i="2"/>
  <c r="T255" i="2"/>
  <c r="R256" i="2"/>
  <c r="R255" i="2"/>
  <c r="P256" i="2"/>
  <c r="P255" i="2"/>
  <c r="BK256" i="2"/>
  <c r="BK255" i="2"/>
  <c r="J255" i="2" s="1"/>
  <c r="J62" i="2" s="1"/>
  <c r="J256" i="2"/>
  <c r="BE256" i="2" s="1"/>
  <c r="BI247" i="2"/>
  <c r="BH247" i="2"/>
  <c r="BG247" i="2"/>
  <c r="BF247" i="2"/>
  <c r="T247" i="2"/>
  <c r="R247" i="2"/>
  <c r="P247" i="2"/>
  <c r="BK247" i="2"/>
  <c r="J247" i="2"/>
  <c r="BE247" i="2"/>
  <c r="BI239" i="2"/>
  <c r="BH239" i="2"/>
  <c r="BG239" i="2"/>
  <c r="BF239" i="2"/>
  <c r="T239" i="2"/>
  <c r="R239" i="2"/>
  <c r="P239" i="2"/>
  <c r="BK239" i="2"/>
  <c r="J239" i="2"/>
  <c r="BE239" i="2"/>
  <c r="BI199" i="2"/>
  <c r="BH199" i="2"/>
  <c r="BG199" i="2"/>
  <c r="BF199" i="2"/>
  <c r="T199" i="2"/>
  <c r="R199" i="2"/>
  <c r="P199" i="2"/>
  <c r="BK199" i="2"/>
  <c r="J199" i="2"/>
  <c r="BE199" i="2"/>
  <c r="BI191" i="2"/>
  <c r="BH191" i="2"/>
  <c r="BG191" i="2"/>
  <c r="BF191" i="2"/>
  <c r="T191" i="2"/>
  <c r="R191" i="2"/>
  <c r="P191" i="2"/>
  <c r="BK191" i="2"/>
  <c r="J191" i="2"/>
  <c r="BE191" i="2"/>
  <c r="BI186" i="2"/>
  <c r="BH186" i="2"/>
  <c r="BG186" i="2"/>
  <c r="BF186" i="2"/>
  <c r="T186" i="2"/>
  <c r="R186" i="2"/>
  <c r="P186" i="2"/>
  <c r="BK186" i="2"/>
  <c r="J186" i="2"/>
  <c r="BE186" i="2"/>
  <c r="BI181" i="2"/>
  <c r="BH181" i="2"/>
  <c r="BG181" i="2"/>
  <c r="BF181" i="2"/>
  <c r="T181" i="2"/>
  <c r="R181" i="2"/>
  <c r="P181" i="2"/>
  <c r="BK181" i="2"/>
  <c r="J181" i="2"/>
  <c r="BE181" i="2"/>
  <c r="BI176" i="2"/>
  <c r="BH176" i="2"/>
  <c r="BG176" i="2"/>
  <c r="BF176" i="2"/>
  <c r="T176" i="2"/>
  <c r="R176" i="2"/>
  <c r="P176" i="2"/>
  <c r="BK176" i="2"/>
  <c r="J176" i="2"/>
  <c r="BE176" i="2"/>
  <c r="BI171" i="2"/>
  <c r="BH171" i="2"/>
  <c r="BG171" i="2"/>
  <c r="BF171" i="2"/>
  <c r="T171" i="2"/>
  <c r="T170" i="2"/>
  <c r="R171" i="2"/>
  <c r="R170" i="2"/>
  <c r="P171" i="2"/>
  <c r="P170" i="2"/>
  <c r="BK171" i="2"/>
  <c r="BK170" i="2"/>
  <c r="J170" i="2" s="1"/>
  <c r="J61" i="2" s="1"/>
  <c r="J171" i="2"/>
  <c r="BE171" i="2" s="1"/>
  <c r="BI166" i="2"/>
  <c r="BH166" i="2"/>
  <c r="BG166" i="2"/>
  <c r="BF166" i="2"/>
  <c r="T166" i="2"/>
  <c r="R166" i="2"/>
  <c r="P166" i="2"/>
  <c r="BK166" i="2"/>
  <c r="J166" i="2"/>
  <c r="BE166" i="2"/>
  <c r="BI162" i="2"/>
  <c r="BH162" i="2"/>
  <c r="BG162" i="2"/>
  <c r="BF162" i="2"/>
  <c r="T162" i="2"/>
  <c r="R162" i="2"/>
  <c r="P162" i="2"/>
  <c r="BK162" i="2"/>
  <c r="J162" i="2"/>
  <c r="BE162" i="2"/>
  <c r="BI157" i="2"/>
  <c r="BH157" i="2"/>
  <c r="BG157" i="2"/>
  <c r="BF157" i="2"/>
  <c r="T157" i="2"/>
  <c r="T156" i="2"/>
  <c r="R157" i="2"/>
  <c r="R156" i="2"/>
  <c r="P157" i="2"/>
  <c r="P156" i="2"/>
  <c r="BK157" i="2"/>
  <c r="BK156" i="2"/>
  <c r="J156" i="2" s="1"/>
  <c r="J60" i="2" s="1"/>
  <c r="J157" i="2"/>
  <c r="BE157" i="2" s="1"/>
  <c r="BI151" i="2"/>
  <c r="BH151" i="2"/>
  <c r="BG151" i="2"/>
  <c r="BF151" i="2"/>
  <c r="T151" i="2"/>
  <c r="T150" i="2"/>
  <c r="R151" i="2"/>
  <c r="R150" i="2"/>
  <c r="P151" i="2"/>
  <c r="P150" i="2"/>
  <c r="BK151" i="2"/>
  <c r="BK150" i="2"/>
  <c r="J150" i="2" s="1"/>
  <c r="J59" i="2" s="1"/>
  <c r="J151" i="2"/>
  <c r="BE151" i="2" s="1"/>
  <c r="BI144" i="2"/>
  <c r="BH144" i="2"/>
  <c r="BG144" i="2"/>
  <c r="BF144" i="2"/>
  <c r="T144" i="2"/>
  <c r="R144" i="2"/>
  <c r="P144" i="2"/>
  <c r="BK144" i="2"/>
  <c r="J144" i="2"/>
  <c r="BE144" i="2"/>
  <c r="BI139" i="2"/>
  <c r="BH139" i="2"/>
  <c r="BG139" i="2"/>
  <c r="BF139" i="2"/>
  <c r="T139" i="2"/>
  <c r="R139" i="2"/>
  <c r="P139" i="2"/>
  <c r="BK139" i="2"/>
  <c r="J139" i="2"/>
  <c r="BE139" i="2"/>
  <c r="BI136" i="2"/>
  <c r="BH136" i="2"/>
  <c r="BG136" i="2"/>
  <c r="BF136" i="2"/>
  <c r="T136" i="2"/>
  <c r="R136" i="2"/>
  <c r="P136" i="2"/>
  <c r="BK136" i="2"/>
  <c r="J136" i="2"/>
  <c r="BE136" i="2"/>
  <c r="BI132" i="2"/>
  <c r="BH132" i="2"/>
  <c r="BG132" i="2"/>
  <c r="BF132" i="2"/>
  <c r="T132" i="2"/>
  <c r="R132" i="2"/>
  <c r="P132" i="2"/>
  <c r="BK132" i="2"/>
  <c r="J132" i="2"/>
  <c r="BE132" i="2"/>
  <c r="BI127" i="2"/>
  <c r="BH127" i="2"/>
  <c r="BG127" i="2"/>
  <c r="BF127" i="2"/>
  <c r="T127" i="2"/>
  <c r="R127" i="2"/>
  <c r="P127" i="2"/>
  <c r="BK127" i="2"/>
  <c r="J127" i="2"/>
  <c r="BE127" i="2"/>
  <c r="BI123" i="2"/>
  <c r="BH123" i="2"/>
  <c r="BG123" i="2"/>
  <c r="BF123" i="2"/>
  <c r="T123" i="2"/>
  <c r="R123" i="2"/>
  <c r="P123" i="2"/>
  <c r="BK123" i="2"/>
  <c r="J123" i="2"/>
  <c r="BE123" i="2"/>
  <c r="BI119" i="2"/>
  <c r="BH119" i="2"/>
  <c r="BG119" i="2"/>
  <c r="BF119" i="2"/>
  <c r="T119" i="2"/>
  <c r="R119" i="2"/>
  <c r="P119" i="2"/>
  <c r="BK119" i="2"/>
  <c r="J119" i="2"/>
  <c r="BE119" i="2"/>
  <c r="BI115" i="2"/>
  <c r="BH115" i="2"/>
  <c r="BG115" i="2"/>
  <c r="BF115" i="2"/>
  <c r="T115" i="2"/>
  <c r="R115" i="2"/>
  <c r="P115" i="2"/>
  <c r="BK115" i="2"/>
  <c r="J115" i="2"/>
  <c r="BE115" i="2"/>
  <c r="BI111" i="2"/>
  <c r="BH111" i="2"/>
  <c r="BG111" i="2"/>
  <c r="BF111" i="2"/>
  <c r="T111" i="2"/>
  <c r="R111" i="2"/>
  <c r="P111" i="2"/>
  <c r="BK111" i="2"/>
  <c r="J111" i="2"/>
  <c r="BE111" i="2"/>
  <c r="BI107" i="2"/>
  <c r="BH107" i="2"/>
  <c r="BG107" i="2"/>
  <c r="BF107" i="2"/>
  <c r="T107" i="2"/>
  <c r="R107" i="2"/>
  <c r="P107" i="2"/>
  <c r="BK107" i="2"/>
  <c r="J107" i="2"/>
  <c r="BE107" i="2"/>
  <c r="BI103" i="2"/>
  <c r="BH103" i="2"/>
  <c r="BG103" i="2"/>
  <c r="BF103" i="2"/>
  <c r="T103" i="2"/>
  <c r="R103" i="2"/>
  <c r="P103" i="2"/>
  <c r="BK103" i="2"/>
  <c r="J103" i="2"/>
  <c r="BE103" i="2"/>
  <c r="BI97" i="2"/>
  <c r="BH97" i="2"/>
  <c r="BG97" i="2"/>
  <c r="BF97" i="2"/>
  <c r="T97" i="2"/>
  <c r="R97" i="2"/>
  <c r="P97" i="2"/>
  <c r="BK97" i="2"/>
  <c r="J97" i="2"/>
  <c r="BE97" i="2"/>
  <c r="BI93" i="2"/>
  <c r="BH93" i="2"/>
  <c r="BG93" i="2"/>
  <c r="BF93" i="2"/>
  <c r="T93" i="2"/>
  <c r="R93" i="2"/>
  <c r="P93" i="2"/>
  <c r="BK93" i="2"/>
  <c r="J93" i="2"/>
  <c r="BE93" i="2"/>
  <c r="BI88" i="2"/>
  <c r="F34" i="2"/>
  <c r="BD52" i="1" s="1"/>
  <c r="BD51" i="1" s="1"/>
  <c r="W30" i="1" s="1"/>
  <c r="BH88" i="2"/>
  <c r="F33" i="2" s="1"/>
  <c r="BC52" i="1" s="1"/>
  <c r="BC51" i="1" s="1"/>
  <c r="BG88" i="2"/>
  <c r="F32" i="2"/>
  <c r="BB52" i="1" s="1"/>
  <c r="BB51" i="1" s="1"/>
  <c r="BF88" i="2"/>
  <c r="J31" i="2" s="1"/>
  <c r="AW52" i="1" s="1"/>
  <c r="T88" i="2"/>
  <c r="T87" i="2"/>
  <c r="T86" i="2" s="1"/>
  <c r="T85" i="2" s="1"/>
  <c r="R88" i="2"/>
  <c r="R87" i="2"/>
  <c r="R86" i="2" s="1"/>
  <c r="R85" i="2" s="1"/>
  <c r="P88" i="2"/>
  <c r="P87" i="2"/>
  <c r="P86" i="2" s="1"/>
  <c r="P85" i="2" s="1"/>
  <c r="AU52" i="1" s="1"/>
  <c r="AU51" i="1" s="1"/>
  <c r="BK88" i="2"/>
  <c r="BK87" i="2" s="1"/>
  <c r="J88" i="2"/>
  <c r="BE88" i="2" s="1"/>
  <c r="J81" i="2"/>
  <c r="F81" i="2"/>
  <c r="F79" i="2"/>
  <c r="E77" i="2"/>
  <c r="J51" i="2"/>
  <c r="F51" i="2"/>
  <c r="F49" i="2"/>
  <c r="E47" i="2"/>
  <c r="J18" i="2"/>
  <c r="E18" i="2"/>
  <c r="F52" i="2" s="1"/>
  <c r="J17" i="2"/>
  <c r="J12" i="2"/>
  <c r="J79" i="2" s="1"/>
  <c r="J49" i="2"/>
  <c r="E7" i="2"/>
  <c r="E75" i="2"/>
  <c r="E45" i="2"/>
  <c r="AS51" i="1"/>
  <c r="L47" i="1"/>
  <c r="AM46" i="1"/>
  <c r="L46" i="1"/>
  <c r="AM44" i="1"/>
  <c r="L44" i="1"/>
  <c r="L42" i="1"/>
  <c r="L41" i="1"/>
  <c r="J30" i="3" l="1"/>
  <c r="AV53" i="1" s="1"/>
  <c r="AT53" i="1" s="1"/>
  <c r="F30" i="3"/>
  <c r="AZ53" i="1" s="1"/>
  <c r="J30" i="2"/>
  <c r="AV52" i="1" s="1"/>
  <c r="AT52" i="1" s="1"/>
  <c r="F30" i="2"/>
  <c r="AZ52" i="1" s="1"/>
  <c r="AZ51" i="1" s="1"/>
  <c r="BK86" i="2"/>
  <c r="J87" i="2"/>
  <c r="J58" i="2" s="1"/>
  <c r="W28" i="1"/>
  <c r="AX51" i="1"/>
  <c r="W29" i="1"/>
  <c r="AY51" i="1"/>
  <c r="J269" i="2"/>
  <c r="J65" i="2" s="1"/>
  <c r="BK268" i="2"/>
  <c r="J268" i="2" s="1"/>
  <c r="J64" i="2" s="1"/>
  <c r="BK79" i="3"/>
  <c r="J80" i="3"/>
  <c r="J58" i="3" s="1"/>
  <c r="F82" i="2"/>
  <c r="F31" i="2"/>
  <c r="BA52" i="1" s="1"/>
  <c r="BA51" i="1" s="1"/>
  <c r="F31" i="3"/>
  <c r="BA53" i="1" s="1"/>
  <c r="AW51" i="1" l="1"/>
  <c r="AK27" i="1" s="1"/>
  <c r="W27" i="1"/>
  <c r="W26" i="1"/>
  <c r="AV51" i="1"/>
  <c r="BK78" i="3"/>
  <c r="J78" i="3" s="1"/>
  <c r="J79" i="3"/>
  <c r="J57" i="3" s="1"/>
  <c r="BK85" i="2"/>
  <c r="J85" i="2" s="1"/>
  <c r="J86" i="2"/>
  <c r="J57" i="2" s="1"/>
  <c r="AK26" i="1" l="1"/>
  <c r="AT51" i="1"/>
  <c r="J27" i="2"/>
  <c r="J56" i="2"/>
  <c r="J56" i="3"/>
  <c r="J27" i="3"/>
  <c r="AG53" i="1" l="1"/>
  <c r="AN53" i="1" s="1"/>
  <c r="J36" i="3"/>
  <c r="AG52" i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<sst xmlns="http://schemas.openxmlformats.org/spreadsheetml/2006/main" count="2637" uniqueCount="438">
  <si>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</si>
  <si>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</si>
  <si>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</si>
  <si>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</si>
  <si>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</si>
  <si>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</si>
  <si>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</si>
  <si>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{142ee550-a619-4d8c-95c6-5694e8f8e07b}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</si>
  <si>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</si>
  <si>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</si>
  <si>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</si>
  <si>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</si>
  <si>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</si>
  <si>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</si>
  <si>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</si>
  <si>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</si>
  <si>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2017_146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</si>
  <si>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</si>
  <si>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</si>
  <si>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Drnový potok ř.km. 3,21 - 4,00, Klatovy, odstranění nánosů z úpravy</t>
  </si>
  <si>
    <t>KSO:</t>
  </si>
  <si>
    <t/>
  </si>
  <si>
    <t>CC-CZ:</t>
  </si>
  <si>
    <t>Místo:</t>
  </si>
  <si>
    <t>Klatovy</t>
  </si>
  <si>
    <t>Datum:</t>
  </si>
  <si>
    <t>10. 5. 2018</t>
  </si>
  <si>
    <t>Zadavatel:</t>
  </si>
  <si>
    <t>IČ:</t>
  </si>
  <si>
    <t>70889953</t>
  </si>
  <si>
    <t>Povodí Vltavy, státní podnik</t>
  </si>
  <si>
    <t>DIČ:</t>
  </si>
  <si>
    <t>Uchazeč:</t>
  </si>
  <si>
    <t>Vyplň údaj</t>
  </si>
  <si>
    <t>Projektant:</t>
  </si>
  <si>
    <t>02458594</t>
  </si>
  <si>
    <t>VODOPLAN s.r.o.</t>
  </si>
  <si>
    <t>CZ02458594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</si>
  <si>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</si>
  <si>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</si>
  <si>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_x000D_
Kvalitativní standard provedení objektů je uveden v textových částech projektové dokumentace._x000D_
Seznam dokumentace:_x000D_
A              PRŮVODNÍ ZPRÁVA	_x000D_
B              SOUHRNNÁ TECHNICKÁ ZPRÁVA	_x000D_
C              SITUAČNÍ VÝKRESY	_x000D_
C.1           PŘEHLEDNÁ SITUACE - VH MAPA 	_x000D_
C.2           SITUACE ŠIRŠÍCH VZTAHŮ - ZM ČR_x000D_
C.3.          PODROBNÁ SITUACE STAVBY_x000D_
D               DOKUMENTACE OBJEKTŮ A TECHNICKÝCH A TECHNOLOGICKÝCH ZAŘÍZENÍ	_x000D_
D.1            DOKUMENTACE STAVEBNÍHO A INŽENÝRSKÉHO OBJEKTU_x000D_
D.1.a        TECHNICKÁ ZPRÁVA VIZ STZ_x000D_
D.1.b.1     PODÉLNÝ PROFIL OSY TOKU_x000D_
D.1.b.2     DETAIL KŘÍŽENÍ U MOSTU 3_x000D_
D.1.b.3     VZOROVÝ PŘÍČNÝ ŘEZ_x000D_
D.1.b.4     PŘÍČNÉ ŘEZY_x000D_
D.1.b.5     VZOROVÝ VÝKRES SANACE SCHODIŠTĚ_x000D_
D.1.b.6     VZOROVÝ VÝKRES ÚPRAVY ZÁBRADLÍ_x000D_
E                DOKLADOVÁ ČÁST - NEOBSAHUJE_x000D_
F                VÝKAZ VÝMĚR, ROZPOČET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</si>
  <si>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</si>
  <si>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</si>
  <si>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</si>
  <si>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</si>
  <si>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</si>
  <si>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</si>
  <si>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</si>
  <si>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</si>
  <si>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</si>
  <si>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</si>
  <si>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</si>
  <si>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</si>
  <si>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</si>
  <si>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</si>
  <si>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</si>
  <si>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</si>
  <si>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</si>
  <si>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</si>
  <si>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</si>
  <si>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</si>
  <si>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</si>
  <si>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</si>
  <si>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</si>
  <si>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</si>
  <si>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</si>
  <si>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</si>
  <si>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</si>
  <si>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</si>
  <si>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</si>
  <si>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</si>
  <si>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</si>
  <si>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</si>
  <si>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</si>
  <si>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</si>
  <si>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</si>
  <si>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</si>
  <si>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</si>
  <si>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</si>
  <si>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</si>
  <si>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</si>
  <si>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Odstranění nánosů a sanace stávajících opěrných stěn a schodišť</t>
  </si>
  <si>
    <t>STA</t>
  </si>
  <si>
    <t>1</t>
  </si>
  <si>
    <t>{aff6a76e-a89f-4c64-be59-3d14a08a5b66}</t>
  </si>
  <si>
    <t>833 21</t>
  </si>
  <si>
    <t>2</t>
  </si>
  <si>
    <t>02</t>
  </si>
  <si>
    <t>Vedlejší a ostatní náklady</t>
  </si>
  <si>
    <t>VON</t>
  </si>
  <si>
    <t>{6800501d-ef33-440e-82a8-ca2a64be96ef}</t>
  </si>
  <si>
    <t>1) Krycí list soupisu</t>
  </si>
  <si>
    <t>2) Rekapitulace</t>
  </si>
  <si>
    <t>3) Soupis prací</t>
  </si>
  <si>
    <t>Zpět na list:</t>
  </si>
  <si>
    <t>Rekapitulace stavby</t>
  </si>
  <si>
    <t>V_nánosu</t>
  </si>
  <si>
    <t>objem odstranění nánosu (PF01+02+03+04)</t>
  </si>
  <si>
    <t>m3</t>
  </si>
  <si>
    <t>1160</t>
  </si>
  <si>
    <t>suma_v_LB</t>
  </si>
  <si>
    <t>součet šikmých výšek LB z řezů 01-07</t>
  </si>
  <si>
    <t>m</t>
  </si>
  <si>
    <t>21,889</t>
  </si>
  <si>
    <t>KRYCÍ LIST SOUPISU</t>
  </si>
  <si>
    <t>prum_vyska_LB</t>
  </si>
  <si>
    <t>průměrná šikmá výška stěny LB</t>
  </si>
  <si>
    <t>3,127</t>
  </si>
  <si>
    <t>suma_v_PB</t>
  </si>
  <si>
    <t>součet šikmých výšek PB z řezů 01-07</t>
  </si>
  <si>
    <t>20,658</t>
  </si>
  <si>
    <t>prum_vyska_PB</t>
  </si>
  <si>
    <t>průměrná šikmá výška stěny PB</t>
  </si>
  <si>
    <t>2,951</t>
  </si>
  <si>
    <t>pocet_sch_stupnu</t>
  </si>
  <si>
    <t>celkový počet schodišťových žlových stupňů</t>
  </si>
  <si>
    <t>kus</t>
  </si>
  <si>
    <t>100</t>
  </si>
  <si>
    <t>Objekt:</t>
  </si>
  <si>
    <t>01 - Odstranění nánosů a sanace stávajících opěrných stěn a schodišť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</si>
  <si>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</si>
  <si>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</si>
  <si>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</si>
  <si>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</si>
  <si>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</si>
  <si>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</si>
  <si>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</si>
  <si>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</si>
  <si>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</si>
  <si>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</si>
  <si>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</si>
  <si>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</si>
  <si>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</si>
  <si>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</si>
  <si>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</si>
  <si>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</si>
  <si>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</si>
  <si>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</si>
  <si>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</si>
  <si>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</si>
  <si>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</si>
  <si>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</si>
  <si>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</si>
  <si>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</si>
  <si>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</si>
  <si>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</si>
  <si>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</si>
  <si>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</si>
  <si>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</si>
  <si>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</si>
  <si>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</si>
  <si>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</si>
  <si>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</si>
  <si>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</si>
  <si>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129203101</t>
  </si>
  <si>
    <t>Čištění otevřených koryt vodotečí s přehozením rozpojeného nánosu do 3 m nebo s naložením na dopravní prostředek při šířce původního dna do 5m a hloubce koryta do 2,5 m v hornině tř. 3</t>
  </si>
  <si>
    <t>CS ÚRS 2018 01</t>
  </si>
  <si>
    <t>4</t>
  </si>
  <si>
    <t>-1717718879</t>
  </si>
  <si>
    <t>P</t>
  </si>
  <si>
    <t>Poznámka k položce:
Odkaz na dokumentaci viz poznámka "Rekapitulace/Souhrnný list stavby".</t>
  </si>
  <si>
    <t>VV</t>
  </si>
  <si>
    <t>předpokládaný objem dle STZ</t>
  </si>
  <si>
    <t>1160,00</t>
  </si>
  <si>
    <t>Součet</t>
  </si>
  <si>
    <t>129203109</t>
  </si>
  <si>
    <t>Čištění otevřených koryt vodotečí Příplatek k cenám za lepivost horniny v hornině tř. 3</t>
  </si>
  <si>
    <t>-2066199188</t>
  </si>
  <si>
    <t>3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</si>
  <si>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</si>
  <si>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</si>
  <si>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-1958311765</t>
  </si>
  <si>
    <t>suť z vysekání spojovací hmoty ze spár zdiva opěrných zdí a schodišťových stupňů</t>
  </si>
  <si>
    <t>11,348/2,2</t>
  </si>
  <si>
    <t>162253102</t>
  </si>
  <si>
    <t>Vodorovné přemístění nánosu z vodních nádrží nebo rybníků s vyklopením a hrubým urovnáním skládky při únosnosti dna přes 15 do 40 kPa, na vzdálenost přes 20 do 40 m</t>
  </si>
  <si>
    <t>260359565</t>
  </si>
  <si>
    <t>5</t>
  </si>
  <si>
    <t>162253902</t>
  </si>
  <si>
    <t>Vodorovné přemístění nánosu z vodních nádrží nebo rybníků s vyklopením a hrubým urovnáním skládky Příplatek za každých dalších i započatých 10 m přes 40 m k ceně -3102</t>
  </si>
  <si>
    <t>1782523389</t>
  </si>
  <si>
    <t>V_nánosu*2 "Přepočtené koeficientem množství"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</si>
  <si>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</si>
  <si>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</si>
  <si>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</si>
  <si>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-1791841851</t>
  </si>
  <si>
    <t>7</t>
  </si>
  <si>
    <t>167101102</t>
  </si>
  <si>
    <t>Nakládání, skládání a překládání neulehlého výkopku nebo sypaniny nakládání, množství přes 100 m3, z hornin tř. 1 až 4</t>
  </si>
  <si>
    <t>390180861</t>
  </si>
  <si>
    <t>8</t>
  </si>
  <si>
    <t>171201201</t>
  </si>
  <si>
    <t>Uložení sypaniny na skládky</t>
  </si>
  <si>
    <t>1826251627</t>
  </si>
  <si>
    <t>9</t>
  </si>
  <si>
    <t>171201211</t>
  </si>
  <si>
    <t>Poplatek za uložení stavebního odpadu na skládce (skládkovné) zeminy a kameniva zatříděného do Katalogu odpadů pod kódem 170 504</t>
  </si>
  <si>
    <t>t</t>
  </si>
  <si>
    <t>395654294</t>
  </si>
  <si>
    <t>V_nánosu*1,7 "t/m3"</t>
  </si>
  <si>
    <t>10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</si>
  <si>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</si>
  <si>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</si>
  <si>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m2</t>
  </si>
  <si>
    <t>1699341037</t>
  </si>
  <si>
    <t>uvedení travních ploch využitých jako manipulační plocha do původního stavu osetím travním semenem</t>
  </si>
  <si>
    <t>450,00</t>
  </si>
  <si>
    <t>11</t>
  </si>
  <si>
    <t>181411131</t>
  </si>
  <si>
    <t>Založení trávníku na půdě předem připravené plochy do 1000 m2 výsevem včetně utažení parkového v rovině nebo na svahu do 1:5</t>
  </si>
  <si>
    <t>1080899504</t>
  </si>
  <si>
    <t>12</t>
  </si>
  <si>
    <t>M</t>
  </si>
  <si>
    <t>00572470</t>
  </si>
  <si>
    <t>osivo směs travní univerzál</t>
  </si>
  <si>
    <t>kg</t>
  </si>
  <si>
    <t>-1237180840</t>
  </si>
  <si>
    <t>450*0,015 'Přepočtené koeficientem množství</t>
  </si>
  <si>
    <t>13</t>
  </si>
  <si>
    <t>R001</t>
  </si>
  <si>
    <t>Spuštění a vytažení mechanizace potřebné k čištění koryta - jeřábové práce mobilními jeřáby</t>
  </si>
  <si>
    <t>komplet</t>
  </si>
  <si>
    <t>1547933988</t>
  </si>
  <si>
    <t>pásová rypadla a dumpery pro etapu I, II, III</t>
  </si>
  <si>
    <t>14</t>
  </si>
  <si>
    <t>R002</t>
  </si>
  <si>
    <t>Montáž a demontáž mobilního přejezdu přes kynetu pro mechanizaci k čištění koryta</t>
  </si>
  <si>
    <t>163893763</t>
  </si>
  <si>
    <t>dle STZ: při čištění koryta se nesmí zasahovat do kynety, ani do ní vjíždět pracovními stroji</t>
  </si>
  <si>
    <t>pro přejezd z jedné bermy na druhou v rámci etapy I, II, III</t>
  </si>
  <si>
    <t>Zakládání</t>
  </si>
  <si>
    <t>273362021</t>
  </si>
  <si>
    <t>Výztuž základů desek ze svařovaných sítí z drátů typu KARI</t>
  </si>
  <si>
    <t>714262797</t>
  </si>
  <si>
    <t>do bet. lože pod schodišťové stupně z žulových bloků - KARI 100/100/6 (4,44kg/m2)</t>
  </si>
  <si>
    <t>2*0,30*1,00*4,44/1000*1,05</t>
  </si>
  <si>
    <t>Vodorovné konstrukce</t>
  </si>
  <si>
    <t>16</t>
  </si>
  <si>
    <t>451311521</t>
  </si>
  <si>
    <t>Podklad z prostého betonu pod dlažbu pro prostředí s mrazovými cykly, ve vrstvě tl. přes 100 do 150 mm</t>
  </si>
  <si>
    <t>-614399502</t>
  </si>
  <si>
    <t>pod schodišťové stupně z žulových bloků</t>
  </si>
  <si>
    <t>2*0,30*1,00</t>
  </si>
  <si>
    <t>17</t>
  </si>
  <si>
    <t>46522011R</t>
  </si>
  <si>
    <t>Zřízení schodů z žulových bloků na maltu cementovou s vyspárováním</t>
  </si>
  <si>
    <t>2076109360</t>
  </si>
  <si>
    <t>2*0,25*0,25*1,00</t>
  </si>
  <si>
    <t>18</t>
  </si>
  <si>
    <t>583880109R</t>
  </si>
  <si>
    <t>stupeň schodišťový žulový plný 250x250x1000mm</t>
  </si>
  <si>
    <t>-161649431</t>
  </si>
  <si>
    <t>2*0,25*0,25*1,00*1,05</t>
  </si>
  <si>
    <t>Ostatní konstrukce a práce, bourání</t>
  </si>
  <si>
    <t>19</t>
  </si>
  <si>
    <t>953961213</t>
  </si>
  <si>
    <t>Kotvy chemické s vyvrtáním otvoru do betonu, železobetonu nebo tvrdého kamene chemická patrona, velikost M 12, hloubka 110 mm</t>
  </si>
  <si>
    <t>-478520611</t>
  </si>
  <si>
    <t>úprava stávajícího zábradlí - kotvení pásoviny k podkladu</t>
  </si>
  <si>
    <t>24,00</t>
  </si>
  <si>
    <t>20</t>
  </si>
  <si>
    <t>953965115</t>
  </si>
  <si>
    <t>Kotvy chemické s vyvrtáním otvoru kotevní šrouby pro chemické kotvy, velikost M 10, délka 130 mm</t>
  </si>
  <si>
    <t>-408004202</t>
  </si>
  <si>
    <t>963023611</t>
  </si>
  <si>
    <t>Vybourání schodišťových stupňů oblých, rovných nebo kosých ze zdi kamenné jednostranně</t>
  </si>
  <si>
    <t>1617050909</t>
  </si>
  <si>
    <t>pův. kamenné stupně - odhad 2ks</t>
  </si>
  <si>
    <t>2*1,00</t>
  </si>
  <si>
    <t>22</t>
  </si>
  <si>
    <t>965042221</t>
  </si>
  <si>
    <t>Bourání mazanin betonových nebo z litého asfaltu tl. přes 100 mm, plochy do 1 m2</t>
  </si>
  <si>
    <t>-1389847728</t>
  </si>
  <si>
    <t>betonový podklad pod vybouranými stávajícími kam. stupni, přepokládaná tl. 150m</t>
  </si>
  <si>
    <t>2*0,15*0,30*1,00</t>
  </si>
  <si>
    <t>23</t>
  </si>
  <si>
    <t>98513111R</t>
  </si>
  <si>
    <t>Očištění vnějších ploch tlakovou vodou (400 Bar)</t>
  </si>
  <si>
    <t>-1566137040</t>
  </si>
  <si>
    <t>kamenné zdivo opěrných zdí - 20% celkové plochy</t>
  </si>
  <si>
    <t>"levý břeh:"     prum_vyska_LB*791,30*0,2</t>
  </si>
  <si>
    <t>"pravý břeh:"  prum_vyska_PB*791,30*0,2</t>
  </si>
  <si>
    <t>žulové stupně schodišť - 100% celkové plochy</t>
  </si>
  <si>
    <t>(pocet_sch_stupnu-2)*(0,25+0,25)*1,00</t>
  </si>
  <si>
    <t>24</t>
  </si>
  <si>
    <t>985142111</t>
  </si>
  <si>
    <t>Vysekání spojovací hmoty ze spár zdiva včetně vyčištění hloubky spáry do 40 mm délky spáry na 1 m2 upravované plochy do 6 m</t>
  </si>
  <si>
    <t>-532515733</t>
  </si>
  <si>
    <t>"levý břeh:"     prum_vyska_LB*791,30*0,20</t>
  </si>
  <si>
    <t>"pravý břeh:"  prum_vyska_PB*791,30*0,20</t>
  </si>
  <si>
    <t>žulové stupně schodišť - 30% celkové plochy</t>
  </si>
  <si>
    <t>(pocet_sch_stupnu-2)*(0,25+0,25)*1,00*0,3</t>
  </si>
  <si>
    <t>Mezisoučet</t>
  </si>
  <si>
    <t>kamenné zdivo opěrných zdí - výpočet průměrné výšky</t>
  </si>
  <si>
    <t>"LB-ŘEZ 01" SQRT((394,14-0,50-390,92)^2+(0,50^2))</t>
  </si>
  <si>
    <t>"LB-ŘEZ 02" SQRT((394,49-0,50-391,22)^2+(0,60^2))</t>
  </si>
  <si>
    <t>"LB-ŘEZ 03" SQRT((395,47-0,50-391,79)^2+(0,50^2))</t>
  </si>
  <si>
    <t>"LB-ŘEZ 04" SQRT((395,28-0,50-391,76)^2+(0,40^2))</t>
  </si>
  <si>
    <t>"LB-ŘEZ 05" SQRT((394,83-0,50-392,01)^2+(0,20^2))</t>
  </si>
  <si>
    <t>"LB-ŘEZ 06" SQRT((396,20-0,50-392,21)^2+(0,20^2))</t>
  </si>
  <si>
    <t>"LB-ŘEZ 07" SQRT((397,20-0,50-392,56)^2+(0,70^2))</t>
  </si>
  <si>
    <t>suma_v_LB/7</t>
  </si>
  <si>
    <t>"PB-ŘEZ 01" SQRT((394,19-0,50-390,94)^2+(0,30^2))</t>
  </si>
  <si>
    <t>"PB-ŘEZ 02" SQRT((394,62-0,50-391,28)^2+(0,50^2))</t>
  </si>
  <si>
    <t>"PB-ŘEZ 03" SQRT((395,09-0,50-391,54)^2+(0,70^2))</t>
  </si>
  <si>
    <t>"PB-ŘEZ 04" SQRT((395,32-0,50-391,82)^2+(0,30^2))</t>
  </si>
  <si>
    <t>"PB-ŘEZ 05" SQRT((395,10-0,50-392,19)^2+(0,40^2))</t>
  </si>
  <si>
    <t>"PB-ŘEZ 06" SQRT((395,41-0,50-392,36)^2+(0,30^2))</t>
  </si>
  <si>
    <t>"PB-ŘEZ 07" SQRT((396,88-0,50-392,56)^2+(0,50^2))</t>
  </si>
  <si>
    <t>suma_v_PB/7</t>
  </si>
  <si>
    <t xml:space="preserve">žulové stupně schodišť </t>
  </si>
  <si>
    <t>"LB-schodiště 1, kusů:" 11</t>
  </si>
  <si>
    <t>"LB-schodiště 2, kusů:" 12</t>
  </si>
  <si>
    <t>"LB-schodiště 3, kusů:" 13</t>
  </si>
  <si>
    <t>"LB-schodiště 4, kusů:"  9</t>
  </si>
  <si>
    <t>"PB-schodiště 5, kusů:" 8</t>
  </si>
  <si>
    <t>"LB-schodiště 6, kusů:" 18</t>
  </si>
  <si>
    <t>"PB-schodiště 7, kusů:" 15</t>
  </si>
  <si>
    <t>"PB-schodiště 8, kusů:" 14</t>
  </si>
  <si>
    <t>25</t>
  </si>
  <si>
    <t>985231111</t>
  </si>
  <si>
    <t>Spárování zdiva hloubky do 40 mm aktivovanou maltou délky spáry na 1 m2 upravované plochy do 6 m</t>
  </si>
  <si>
    <t>-729932071</t>
  </si>
  <si>
    <t>26</t>
  </si>
  <si>
    <t>985233111</t>
  </si>
  <si>
    <t>Úprava spár po spárování zdiva kamenného nebo cihelného délky spáry na 1 m2 upravované plochy do 6 m uhlazením</t>
  </si>
  <si>
    <t>-2089484246</t>
  </si>
  <si>
    <t>997</t>
  </si>
  <si>
    <t>Přesun sutě</t>
  </si>
  <si>
    <t>27</t>
  </si>
  <si>
    <t>997013501</t>
  </si>
  <si>
    <t>Odvoz suti a vybouraných hmot na skládku nebo meziskládku se složením, na vzdálenost do 1 km</t>
  </si>
  <si>
    <t>-2001543638</t>
  </si>
  <si>
    <t>28</t>
  </si>
  <si>
    <t>997013509</t>
  </si>
  <si>
    <t>Odvoz suti a vybouraných hmot na skládku nebo meziskládku se složením, na vzdálenost Příplatek k ceně za každý další i započatý 1 km přes 1 km</t>
  </si>
  <si>
    <t>-626599641</t>
  </si>
  <si>
    <t>11,226*9 'Přepočtené koeficientem množství</t>
  </si>
  <si>
    <t>29</t>
  </si>
  <si>
    <t>997013511</t>
  </si>
  <si>
    <t>Odvoz suti a vybouraných hmot z meziskládky na skládku s naložením a se složením, na vzdálenost do 1 km</t>
  </si>
  <si>
    <t>-668300672</t>
  </si>
  <si>
    <t>30</t>
  </si>
  <si>
    <t>997013801</t>
  </si>
  <si>
    <t>Poplatek za uložení stavebního odpadu na skládce (skládkovné) z prostého betonu zatříděného do Katalogu odpadů pod kódem 170 101</t>
  </si>
  <si>
    <t>1087150806</t>
  </si>
  <si>
    <t>998</t>
  </si>
  <si>
    <t>Přesun hmot</t>
  </si>
  <si>
    <t>31</t>
  </si>
  <si>
    <t>998332011</t>
  </si>
  <si>
    <t>Přesun hmot pro úpravy vodních toků a kanály, hráze rybníků apod. dopravní vzdálenost do 500 m</t>
  </si>
  <si>
    <t>658873762</t>
  </si>
  <si>
    <t>PSV</t>
  </si>
  <si>
    <t>Práce a dodávky PSV</t>
  </si>
  <si>
    <t>767</t>
  </si>
  <si>
    <t>Konstrukce zámečnické</t>
  </si>
  <si>
    <t>32</t>
  </si>
  <si>
    <t>767995111</t>
  </si>
  <si>
    <t>Montáž ostatních atypických zámečnických konstrukcí hmotnosti do 5 kg</t>
  </si>
  <si>
    <t>-729711733</t>
  </si>
  <si>
    <t>úprava zábradlí - jekl 80x30x3, dl. 300mm, navařený na pásovinu (4,82kg/m)</t>
  </si>
  <si>
    <t>0,30*12*4,82</t>
  </si>
  <si>
    <t>úprava zábradlí - pásovina 60x8mm, dl. 200mm (3,80kg/m)</t>
  </si>
  <si>
    <t>0,20*12*3,80</t>
  </si>
  <si>
    <t>33</t>
  </si>
  <si>
    <t>130102449R</t>
  </si>
  <si>
    <t>tyč ocelová plochá jakost 11 375 60x8mm - žárově zinkováno</t>
  </si>
  <si>
    <t>128</t>
  </si>
  <si>
    <t>-1316386790</t>
  </si>
  <si>
    <t>úprava zábradlí - pásovina 60/8/200mm, 12ks</t>
  </si>
  <si>
    <t>0,20*12*3,80/1000*1,05</t>
  </si>
  <si>
    <t>34</t>
  </si>
  <si>
    <t>145501689R</t>
  </si>
  <si>
    <t>profil ocelový obdélníkový svařovaný 80x30x3mm - žárově zinkováno</t>
  </si>
  <si>
    <t>338790062</t>
  </si>
  <si>
    <t>úprava zábradlí - jekl 80/30/3mm, dl. 200mm, 12ks</t>
  </si>
  <si>
    <t>0,30*12*4,82/1000*1,05</t>
  </si>
  <si>
    <t>35</t>
  </si>
  <si>
    <t>31111005</t>
  </si>
  <si>
    <t>matice přesná šestihranná Pz DIN 934-8 M10</t>
  </si>
  <si>
    <t>100 kus</t>
  </si>
  <si>
    <t>-1092138653</t>
  </si>
  <si>
    <t>úprava zábradlí - kotvení pásoviny</t>
  </si>
  <si>
    <t>24,00/100</t>
  </si>
  <si>
    <t>úprava zábradlí - sešroubování nástavce z jeklu a původní stojiny</t>
  </si>
  <si>
    <t>36</t>
  </si>
  <si>
    <t>31120005</t>
  </si>
  <si>
    <t>podložka DIN 125-A ZB D 10mm</t>
  </si>
  <si>
    <t>1399807312</t>
  </si>
  <si>
    <t>37</t>
  </si>
  <si>
    <t>31197003</t>
  </si>
  <si>
    <t>tyč závitová Pz 4,6 M10</t>
  </si>
  <si>
    <t>-710953563</t>
  </si>
  <si>
    <t>12*0,13</t>
  </si>
  <si>
    <t>38</t>
  </si>
  <si>
    <t>767996701</t>
  </si>
  <si>
    <t>Demontáž ostatních zámečnických konstrukcí o hmotnosti jednotlivých dílů řezáním do 50 kg</t>
  </si>
  <si>
    <t>-824302492</t>
  </si>
  <si>
    <t>zábradlí  3x 2 pole o délce 2,00m pro provedení úpravy - možnost budoucí demontáže bez nutnosti řezání vč. uskladnění pro zpětnou mtž</t>
  </si>
  <si>
    <t>3*2*50,00</t>
  </si>
  <si>
    <t>39</t>
  </si>
  <si>
    <t>998767101</t>
  </si>
  <si>
    <t>Přesun hmot pro zámečnické konstrukce stanovený z hmotnosti přesunovaného materiálu vodorovná dopravní vzdálenost do 50 m v objektech výšky do 6 m</t>
  </si>
  <si>
    <t>2053991628</t>
  </si>
  <si>
    <t>02 - Vedlejší a ostatní náklady</t>
  </si>
  <si>
    <t>VRN - Vedlejší rozpočtové náklady</t>
  </si>
  <si>
    <t xml:space="preserve">    0 -  Vedlejší rozpočtové náklady</t>
  </si>
  <si>
    <t>VRN</t>
  </si>
  <si>
    <t>Vedlejší rozpočtové náklady</t>
  </si>
  <si>
    <t xml:space="preserve"> Vedlejší rozpočtové náklady</t>
  </si>
  <si>
    <t>Pol5</t>
  </si>
  <si>
    <t>Zajištění a provedení zkoušek, rozborů a atestů nutných pro řádné provádění a dokončení díla, uvedených v projektové dokumentaci včetně předání jejich výsledků objednateli</t>
  </si>
  <si>
    <t>soubor</t>
  </si>
  <si>
    <t>-1301795165</t>
  </si>
  <si>
    <t>Pol7</t>
  </si>
  <si>
    <t>Zajištění a zabezpečení staveniště, zřízení a likvidace zařízení a odstranění staveniště, včetně případných přípojek, přístupů, skládek, deponií včetně zřízení provizorních sjezdů</t>
  </si>
  <si>
    <t>1505448738</t>
  </si>
  <si>
    <t>Pol8</t>
  </si>
  <si>
    <t>Zajištění umístění štítku o povolení stavby a stejnopisu oznámení o zahájení prací oblastnímu inspektorátu práce na viditelném místě u vstupu na staveniště</t>
  </si>
  <si>
    <t>1568226852</t>
  </si>
  <si>
    <t>Pol11</t>
  </si>
  <si>
    <t>Provedení opatření nezbytných pro ochranu zvláště chráněných částí přírody včetně slovení a záchranného přenosu</t>
  </si>
  <si>
    <t>-2140720731</t>
  </si>
  <si>
    <t>Pol12</t>
  </si>
  <si>
    <t>Zajištění dopravního značení, a to v rozsahu nezbytném pro řádné a bezpečné provádění stavby</t>
  </si>
  <si>
    <t>899201038</t>
  </si>
  <si>
    <t>Pol14</t>
  </si>
  <si>
    <t>Protokolární předání stavbou dotčených pozemků a komunikací, uvedených do původního stavu, zpět jejich vlastníkům</t>
  </si>
  <si>
    <t>657120481</t>
  </si>
  <si>
    <t>Pol16</t>
  </si>
  <si>
    <t>Zpracování a předání dokumentace skutečného provedení stavby (3 paré + 1 v elektronické formě) objednateli a zaměření skutečného provedení stavby – geodetická část dokumentace (3 paré + 1 v el. formě) v rozsahu odpovídajícím příslušným právním předpisům</t>
  </si>
  <si>
    <t>795337033</t>
  </si>
  <si>
    <t>Pol9</t>
  </si>
  <si>
    <t>Provedení opatření vyplývajících z povodňového plánu a plánu BOZP</t>
  </si>
  <si>
    <t>-1198680396</t>
  </si>
  <si>
    <t>Pol1</t>
  </si>
  <si>
    <t>Aktualizace (přizpůsobení) povodňového plánu a plánu BOZP</t>
  </si>
  <si>
    <t>1460202108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</si>
</sst>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7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30" fillId="0" borderId="17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2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166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5" xfId="0" applyNumberFormat="1" applyFont="1" applyBorder="1" applyAlignment="1" applyProtection="1"/>
    <xf numFmtId="166" fontId="34" fillId="0" borderId="16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7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7" xfId="0" applyFont="1" applyBorder="1" applyAlignment="1" applyProtection="1">
      <alignment horizontal="center" vertical="center"/>
    </xf>
    <xf numFmtId="49" fontId="38" fillId="0" borderId="27" xfId="0" applyNumberFormat="1" applyFont="1" applyBorder="1" applyAlignment="1" applyProtection="1">
      <alignment horizontal="left" vertical="center" wrapText="1"/>
    </xf>
    <xf numFmtId="0" fontId="38" fillId="0" borderId="27" xfId="0" applyFont="1" applyBorder="1" applyAlignment="1" applyProtection="1">
      <alignment horizontal="left" vertical="center" wrapText="1"/>
    </xf>
    <xf numFmtId="0" fontId="38" fillId="0" borderId="27" xfId="0" applyFont="1" applyBorder="1" applyAlignment="1" applyProtection="1">
      <alignment horizontal="center" vertical="center" wrapText="1"/>
    </xf>
    <xf numFmtId="167" fontId="38" fillId="0" borderId="27" xfId="0" applyNumberFormat="1" applyFont="1" applyBorder="1" applyAlignment="1" applyProtection="1">
      <alignment vertical="center"/>
    </xf>
    <xf numFmtId="4" fontId="38" fillId="3" borderId="27" xfId="0" applyNumberFormat="1" applyFont="1" applyFill="1" applyBorder="1" applyAlignment="1" applyProtection="1">
      <alignment vertical="center"/>
      <protection locked="0"/>
    </xf>
    <xf numFmtId="4" fontId="38" fillId="0" borderId="27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8" fillId="3" borderId="27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265" t="s">
        <v>16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8"/>
      <c r="AQ5" s="30"/>
      <c r="BE5" s="263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267" t="s">
        <v>19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8"/>
      <c r="AQ6" s="30"/>
      <c r="BE6" s="264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264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264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64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29</v>
      </c>
      <c r="AO10" s="28"/>
      <c r="AP10" s="28"/>
      <c r="AQ10" s="30"/>
      <c r="BE10" s="264"/>
      <c r="BS10" s="23" t="s">
        <v>8</v>
      </c>
    </row>
    <row r="11" spans="1:74" ht="18.399999999999999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21</v>
      </c>
      <c r="AO11" s="28"/>
      <c r="AP11" s="28"/>
      <c r="AQ11" s="30"/>
      <c r="BE11" s="264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64"/>
      <c r="BS12" s="23" t="s">
        <v>8</v>
      </c>
    </row>
    <row r="13" spans="1:74" ht="14.45" customHeight="1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33</v>
      </c>
      <c r="AO13" s="28"/>
      <c r="AP13" s="28"/>
      <c r="AQ13" s="30"/>
      <c r="BE13" s="264"/>
      <c r="BS13" s="23" t="s">
        <v>8</v>
      </c>
    </row>
    <row r="14" spans="1:74">
      <c r="B14" s="27"/>
      <c r="C14" s="28"/>
      <c r="D14" s="28"/>
      <c r="E14" s="268" t="s">
        <v>33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36" t="s">
        <v>31</v>
      </c>
      <c r="AL14" s="28"/>
      <c r="AM14" s="28"/>
      <c r="AN14" s="38" t="s">
        <v>33</v>
      </c>
      <c r="AO14" s="28"/>
      <c r="AP14" s="28"/>
      <c r="AQ14" s="30"/>
      <c r="BE14" s="264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64"/>
      <c r="BS15" s="23" t="s">
        <v>6</v>
      </c>
    </row>
    <row r="16" spans="1:74" ht="14.45" customHeight="1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35</v>
      </c>
      <c r="AO16" s="28"/>
      <c r="AP16" s="28"/>
      <c r="AQ16" s="30"/>
      <c r="BE16" s="264"/>
      <c r="BS16" s="23" t="s">
        <v>6</v>
      </c>
    </row>
    <row r="17" spans="2:71" ht="18.399999999999999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37</v>
      </c>
      <c r="AO17" s="28"/>
      <c r="AP17" s="28"/>
      <c r="AQ17" s="30"/>
      <c r="BE17" s="264"/>
      <c r="BS17" s="23" t="s">
        <v>38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64"/>
      <c r="BS18" s="23" t="s">
        <v>8</v>
      </c>
    </row>
    <row r="19" spans="2:71" ht="14.45" customHeight="1">
      <c r="B19" s="27"/>
      <c r="C19" s="28"/>
      <c r="D19" s="36" t="s">
        <v>39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64"/>
      <c r="BS19" s="23" t="s">
        <v>8</v>
      </c>
    </row>
    <row r="20" spans="2:71" ht="342" customHeight="1">
      <c r="B20" s="27"/>
      <c r="C20" s="28"/>
      <c r="D20" s="28"/>
      <c r="E20" s="270" t="s">
        <v>40</v>
      </c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270"/>
      <c r="S20" s="270"/>
      <c r="T20" s="270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0"/>
      <c r="AG20" s="270"/>
      <c r="AH20" s="270"/>
      <c r="AI20" s="270"/>
      <c r="AJ20" s="270"/>
      <c r="AK20" s="270"/>
      <c r="AL20" s="270"/>
      <c r="AM20" s="270"/>
      <c r="AN20" s="270"/>
      <c r="AO20" s="28"/>
      <c r="AP20" s="28"/>
      <c r="AQ20" s="30"/>
      <c r="BE20" s="264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64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64"/>
    </row>
    <row r="23" spans="2:71" s="1" customFormat="1" ht="25.9" customHeight="1">
      <c r="B23" s="40"/>
      <c r="C23" s="41"/>
      <c r="D23" s="42" t="s">
        <v>41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271">
        <f>ROUND(AG51,2)</f>
        <v>0</v>
      </c>
      <c r="AL23" s="272"/>
      <c r="AM23" s="272"/>
      <c r="AN23" s="272"/>
      <c r="AO23" s="272"/>
      <c r="AP23" s="41"/>
      <c r="AQ23" s="44"/>
      <c r="BE23" s="264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64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273" t="s">
        <v>42</v>
      </c>
      <c r="M25" s="273"/>
      <c r="N25" s="273"/>
      <c r="O25" s="273"/>
      <c r="P25" s="41"/>
      <c r="Q25" s="41"/>
      <c r="R25" s="41"/>
      <c r="S25" s="41"/>
      <c r="T25" s="41"/>
      <c r="U25" s="41"/>
      <c r="V25" s="41"/>
      <c r="W25" s="273" t="s">
        <v>43</v>
      </c>
      <c r="X25" s="273"/>
      <c r="Y25" s="273"/>
      <c r="Z25" s="273"/>
      <c r="AA25" s="273"/>
      <c r="AB25" s="273"/>
      <c r="AC25" s="273"/>
      <c r="AD25" s="273"/>
      <c r="AE25" s="273"/>
      <c r="AF25" s="41"/>
      <c r="AG25" s="41"/>
      <c r="AH25" s="41"/>
      <c r="AI25" s="41"/>
      <c r="AJ25" s="41"/>
      <c r="AK25" s="273" t="s">
        <v>44</v>
      </c>
      <c r="AL25" s="273"/>
      <c r="AM25" s="273"/>
      <c r="AN25" s="273"/>
      <c r="AO25" s="273"/>
      <c r="AP25" s="41"/>
      <c r="AQ25" s="44"/>
      <c r="BE25" s="264"/>
    </row>
    <row r="26" spans="2:71" s="2" customFormat="1" ht="14.45" customHeight="1">
      <c r="B26" s="46"/>
      <c r="C26" s="47"/>
      <c r="D26" s="48" t="s">
        <v>45</v>
      </c>
      <c r="E26" s="47"/>
      <c r="F26" s="48" t="s">
        <v>46</v>
      </c>
      <c r="G26" s="47"/>
      <c r="H26" s="47"/>
      <c r="I26" s="47"/>
      <c r="J26" s="47"/>
      <c r="K26" s="47"/>
      <c r="L26" s="274">
        <v>0.21</v>
      </c>
      <c r="M26" s="275"/>
      <c r="N26" s="275"/>
      <c r="O26" s="275"/>
      <c r="P26" s="47"/>
      <c r="Q26" s="47"/>
      <c r="R26" s="47"/>
      <c r="S26" s="47"/>
      <c r="T26" s="47"/>
      <c r="U26" s="47"/>
      <c r="V26" s="47"/>
      <c r="W26" s="276">
        <f>ROUND(AZ51,2)</f>
        <v>0</v>
      </c>
      <c r="X26" s="275"/>
      <c r="Y26" s="275"/>
      <c r="Z26" s="275"/>
      <c r="AA26" s="275"/>
      <c r="AB26" s="275"/>
      <c r="AC26" s="275"/>
      <c r="AD26" s="275"/>
      <c r="AE26" s="275"/>
      <c r="AF26" s="47"/>
      <c r="AG26" s="47"/>
      <c r="AH26" s="47"/>
      <c r="AI26" s="47"/>
      <c r="AJ26" s="47"/>
      <c r="AK26" s="276">
        <f>ROUND(AV51,2)</f>
        <v>0</v>
      </c>
      <c r="AL26" s="275"/>
      <c r="AM26" s="275"/>
      <c r="AN26" s="275"/>
      <c r="AO26" s="275"/>
      <c r="AP26" s="47"/>
      <c r="AQ26" s="49"/>
      <c r="BE26" s="264"/>
    </row>
    <row r="27" spans="2:71" s="2" customFormat="1" ht="14.45" customHeight="1">
      <c r="B27" s="46"/>
      <c r="C27" s="47"/>
      <c r="D27" s="47"/>
      <c r="E27" s="47"/>
      <c r="F27" s="48" t="s">
        <v>47</v>
      </c>
      <c r="G27" s="47"/>
      <c r="H27" s="47"/>
      <c r="I27" s="47"/>
      <c r="J27" s="47"/>
      <c r="K27" s="47"/>
      <c r="L27" s="274">
        <v>0.15</v>
      </c>
      <c r="M27" s="275"/>
      <c r="N27" s="275"/>
      <c r="O27" s="275"/>
      <c r="P27" s="47"/>
      <c r="Q27" s="47"/>
      <c r="R27" s="47"/>
      <c r="S27" s="47"/>
      <c r="T27" s="47"/>
      <c r="U27" s="47"/>
      <c r="V27" s="47"/>
      <c r="W27" s="276">
        <f>ROUND(BA51,2)</f>
        <v>0</v>
      </c>
      <c r="X27" s="275"/>
      <c r="Y27" s="275"/>
      <c r="Z27" s="275"/>
      <c r="AA27" s="275"/>
      <c r="AB27" s="275"/>
      <c r="AC27" s="275"/>
      <c r="AD27" s="275"/>
      <c r="AE27" s="275"/>
      <c r="AF27" s="47"/>
      <c r="AG27" s="47"/>
      <c r="AH27" s="47"/>
      <c r="AI27" s="47"/>
      <c r="AJ27" s="47"/>
      <c r="AK27" s="276">
        <f>ROUND(AW51,2)</f>
        <v>0</v>
      </c>
      <c r="AL27" s="275"/>
      <c r="AM27" s="275"/>
      <c r="AN27" s="275"/>
      <c r="AO27" s="275"/>
      <c r="AP27" s="47"/>
      <c r="AQ27" s="49"/>
      <c r="BE27" s="264"/>
    </row>
    <row r="28" spans="2:71" s="2" customFormat="1" ht="14.45" hidden="1" customHeight="1">
      <c r="B28" s="46"/>
      <c r="C28" s="47"/>
      <c r="D28" s="47"/>
      <c r="E28" s="47"/>
      <c r="F28" s="48" t="s">
        <v>48</v>
      </c>
      <c r="G28" s="47"/>
      <c r="H28" s="47"/>
      <c r="I28" s="47"/>
      <c r="J28" s="47"/>
      <c r="K28" s="47"/>
      <c r="L28" s="274">
        <v>0.21</v>
      </c>
      <c r="M28" s="275"/>
      <c r="N28" s="275"/>
      <c r="O28" s="275"/>
      <c r="P28" s="47"/>
      <c r="Q28" s="47"/>
      <c r="R28" s="47"/>
      <c r="S28" s="47"/>
      <c r="T28" s="47"/>
      <c r="U28" s="47"/>
      <c r="V28" s="47"/>
      <c r="W28" s="276">
        <f>ROUND(BB51,2)</f>
        <v>0</v>
      </c>
      <c r="X28" s="275"/>
      <c r="Y28" s="275"/>
      <c r="Z28" s="275"/>
      <c r="AA28" s="275"/>
      <c r="AB28" s="275"/>
      <c r="AC28" s="275"/>
      <c r="AD28" s="275"/>
      <c r="AE28" s="275"/>
      <c r="AF28" s="47"/>
      <c r="AG28" s="47"/>
      <c r="AH28" s="47"/>
      <c r="AI28" s="47"/>
      <c r="AJ28" s="47"/>
      <c r="AK28" s="276">
        <v>0</v>
      </c>
      <c r="AL28" s="275"/>
      <c r="AM28" s="275"/>
      <c r="AN28" s="275"/>
      <c r="AO28" s="275"/>
      <c r="AP28" s="47"/>
      <c r="AQ28" s="49"/>
      <c r="BE28" s="264"/>
    </row>
    <row r="29" spans="2:71" s="2" customFormat="1" ht="14.45" hidden="1" customHeight="1">
      <c r="B29" s="46"/>
      <c r="C29" s="47"/>
      <c r="D29" s="47"/>
      <c r="E29" s="47"/>
      <c r="F29" s="48" t="s">
        <v>49</v>
      </c>
      <c r="G29" s="47"/>
      <c r="H29" s="47"/>
      <c r="I29" s="47"/>
      <c r="J29" s="47"/>
      <c r="K29" s="47"/>
      <c r="L29" s="274">
        <v>0.15</v>
      </c>
      <c r="M29" s="275"/>
      <c r="N29" s="275"/>
      <c r="O29" s="275"/>
      <c r="P29" s="47"/>
      <c r="Q29" s="47"/>
      <c r="R29" s="47"/>
      <c r="S29" s="47"/>
      <c r="T29" s="47"/>
      <c r="U29" s="47"/>
      <c r="V29" s="47"/>
      <c r="W29" s="276">
        <f>ROUND(BC51,2)</f>
        <v>0</v>
      </c>
      <c r="X29" s="275"/>
      <c r="Y29" s="275"/>
      <c r="Z29" s="275"/>
      <c r="AA29" s="275"/>
      <c r="AB29" s="275"/>
      <c r="AC29" s="275"/>
      <c r="AD29" s="275"/>
      <c r="AE29" s="275"/>
      <c r="AF29" s="47"/>
      <c r="AG29" s="47"/>
      <c r="AH29" s="47"/>
      <c r="AI29" s="47"/>
      <c r="AJ29" s="47"/>
      <c r="AK29" s="276">
        <v>0</v>
      </c>
      <c r="AL29" s="275"/>
      <c r="AM29" s="275"/>
      <c r="AN29" s="275"/>
      <c r="AO29" s="275"/>
      <c r="AP29" s="47"/>
      <c r="AQ29" s="49"/>
      <c r="BE29" s="264"/>
    </row>
    <row r="30" spans="2:71" s="2" customFormat="1" ht="14.45" hidden="1" customHeight="1">
      <c r="B30" s="46"/>
      <c r="C30" s="47"/>
      <c r="D30" s="47"/>
      <c r="E30" s="47"/>
      <c r="F30" s="48" t="s">
        <v>50</v>
      </c>
      <c r="G30" s="47"/>
      <c r="H30" s="47"/>
      <c r="I30" s="47"/>
      <c r="J30" s="47"/>
      <c r="K30" s="47"/>
      <c r="L30" s="274">
        <v>0</v>
      </c>
      <c r="M30" s="275"/>
      <c r="N30" s="275"/>
      <c r="O30" s="275"/>
      <c r="P30" s="47"/>
      <c r="Q30" s="47"/>
      <c r="R30" s="47"/>
      <c r="S30" s="47"/>
      <c r="T30" s="47"/>
      <c r="U30" s="47"/>
      <c r="V30" s="47"/>
      <c r="W30" s="276">
        <f>ROUND(BD51,2)</f>
        <v>0</v>
      </c>
      <c r="X30" s="275"/>
      <c r="Y30" s="275"/>
      <c r="Z30" s="275"/>
      <c r="AA30" s="275"/>
      <c r="AB30" s="275"/>
      <c r="AC30" s="275"/>
      <c r="AD30" s="275"/>
      <c r="AE30" s="275"/>
      <c r="AF30" s="47"/>
      <c r="AG30" s="47"/>
      <c r="AH30" s="47"/>
      <c r="AI30" s="47"/>
      <c r="AJ30" s="47"/>
      <c r="AK30" s="276">
        <v>0</v>
      </c>
      <c r="AL30" s="275"/>
      <c r="AM30" s="275"/>
      <c r="AN30" s="275"/>
      <c r="AO30" s="275"/>
      <c r="AP30" s="47"/>
      <c r="AQ30" s="49"/>
      <c r="BE30" s="264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64"/>
    </row>
    <row r="32" spans="2:71" s="1" customFormat="1" ht="25.9" customHeight="1">
      <c r="B32" s="40"/>
      <c r="C32" s="50"/>
      <c r="D32" s="51" t="s">
        <v>51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52</v>
      </c>
      <c r="U32" s="52"/>
      <c r="V32" s="52"/>
      <c r="W32" s="52"/>
      <c r="X32" s="277" t="s">
        <v>53</v>
      </c>
      <c r="Y32" s="278"/>
      <c r="Z32" s="278"/>
      <c r="AA32" s="278"/>
      <c r="AB32" s="278"/>
      <c r="AC32" s="52"/>
      <c r="AD32" s="52"/>
      <c r="AE32" s="52"/>
      <c r="AF32" s="52"/>
      <c r="AG32" s="52"/>
      <c r="AH32" s="52"/>
      <c r="AI32" s="52"/>
      <c r="AJ32" s="52"/>
      <c r="AK32" s="279">
        <f>SUM(AK23:AK30)</f>
        <v>0</v>
      </c>
      <c r="AL32" s="278"/>
      <c r="AM32" s="278"/>
      <c r="AN32" s="278"/>
      <c r="AO32" s="280"/>
      <c r="AP32" s="50"/>
      <c r="AQ32" s="54"/>
      <c r="BE32" s="264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54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2017_146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281" t="str">
        <f>K6</f>
        <v>Drnový potok ř.km. 3,21 - 4,00, Klatovy, odstranění nánosů z úpravy</v>
      </c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  <c r="Y42" s="282"/>
      <c r="Z42" s="282"/>
      <c r="AA42" s="282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Klatovy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283" t="str">
        <f>IF(AN8= "","",AN8)</f>
        <v>10. 5. 2018</v>
      </c>
      <c r="AN44" s="283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Povodí Vltavy, státní podnik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34</v>
      </c>
      <c r="AJ46" s="62"/>
      <c r="AK46" s="62"/>
      <c r="AL46" s="62"/>
      <c r="AM46" s="284" t="str">
        <f>IF(E17="","",E17)</f>
        <v>VODOPLAN s.r.o.</v>
      </c>
      <c r="AN46" s="284"/>
      <c r="AO46" s="284"/>
      <c r="AP46" s="284"/>
      <c r="AQ46" s="62"/>
      <c r="AR46" s="60"/>
      <c r="AS46" s="285" t="s">
        <v>55</v>
      </c>
      <c r="AT46" s="286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32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287"/>
      <c r="AT47" s="288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289"/>
      <c r="AT48" s="290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291" t="s">
        <v>56</v>
      </c>
      <c r="D49" s="292"/>
      <c r="E49" s="292"/>
      <c r="F49" s="292"/>
      <c r="G49" s="292"/>
      <c r="H49" s="78"/>
      <c r="I49" s="293" t="s">
        <v>57</v>
      </c>
      <c r="J49" s="292"/>
      <c r="K49" s="292"/>
      <c r="L49" s="292"/>
      <c r="M49" s="292"/>
      <c r="N49" s="292"/>
      <c r="O49" s="292"/>
      <c r="P49" s="292"/>
      <c r="Q49" s="292"/>
      <c r="R49" s="292"/>
      <c r="S49" s="292"/>
      <c r="T49" s="292"/>
      <c r="U49" s="292"/>
      <c r="V49" s="292"/>
      <c r="W49" s="292"/>
      <c r="X49" s="292"/>
      <c r="Y49" s="292"/>
      <c r="Z49" s="292"/>
      <c r="AA49" s="292"/>
      <c r="AB49" s="292"/>
      <c r="AC49" s="292"/>
      <c r="AD49" s="292"/>
      <c r="AE49" s="292"/>
      <c r="AF49" s="292"/>
      <c r="AG49" s="294" t="s">
        <v>58</v>
      </c>
      <c r="AH49" s="292"/>
      <c r="AI49" s="292"/>
      <c r="AJ49" s="292"/>
      <c r="AK49" s="292"/>
      <c r="AL49" s="292"/>
      <c r="AM49" s="292"/>
      <c r="AN49" s="293" t="s">
        <v>59</v>
      </c>
      <c r="AO49" s="292"/>
      <c r="AP49" s="292"/>
      <c r="AQ49" s="79" t="s">
        <v>60</v>
      </c>
      <c r="AR49" s="60"/>
      <c r="AS49" s="80" t="s">
        <v>61</v>
      </c>
      <c r="AT49" s="81" t="s">
        <v>62</v>
      </c>
      <c r="AU49" s="81" t="s">
        <v>63</v>
      </c>
      <c r="AV49" s="81" t="s">
        <v>64</v>
      </c>
      <c r="AW49" s="81" t="s">
        <v>65</v>
      </c>
      <c r="AX49" s="81" t="s">
        <v>66</v>
      </c>
      <c r="AY49" s="81" t="s">
        <v>67</v>
      </c>
      <c r="AZ49" s="81" t="s">
        <v>68</v>
      </c>
      <c r="BA49" s="81" t="s">
        <v>69</v>
      </c>
      <c r="BB49" s="81" t="s">
        <v>70</v>
      </c>
      <c r="BC49" s="81" t="s">
        <v>71</v>
      </c>
      <c r="BD49" s="82" t="s">
        <v>72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73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298">
        <f>ROUND(SUM(AG52:AG53),2)</f>
        <v>0</v>
      </c>
      <c r="AH51" s="298"/>
      <c r="AI51" s="298"/>
      <c r="AJ51" s="298"/>
      <c r="AK51" s="298"/>
      <c r="AL51" s="298"/>
      <c r="AM51" s="298"/>
      <c r="AN51" s="299">
        <f>SUM(AG51,AT51)</f>
        <v>0</v>
      </c>
      <c r="AO51" s="299"/>
      <c r="AP51" s="299"/>
      <c r="AQ51" s="88" t="s">
        <v>21</v>
      </c>
      <c r="AR51" s="70"/>
      <c r="AS51" s="89">
        <f>ROUND(SUM(AS52:AS53),2)</f>
        <v>0</v>
      </c>
      <c r="AT51" s="90">
        <f>ROUND(SUM(AV51:AW51),2)</f>
        <v>0</v>
      </c>
      <c r="AU51" s="91">
        <f>ROUND(SUM(AU52:AU53),5)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ROUND(SUM(AZ52:AZ53),2)</f>
        <v>0</v>
      </c>
      <c r="BA51" s="90">
        <f>ROUND(SUM(BA52:BA53),2)</f>
        <v>0</v>
      </c>
      <c r="BB51" s="90">
        <f>ROUND(SUM(BB52:BB53),2)</f>
        <v>0</v>
      </c>
      <c r="BC51" s="90">
        <f>ROUND(SUM(BC52:BC53),2)</f>
        <v>0</v>
      </c>
      <c r="BD51" s="92">
        <f>ROUND(SUM(BD52:BD53),2)</f>
        <v>0</v>
      </c>
      <c r="BS51" s="93" t="s">
        <v>74</v>
      </c>
      <c r="BT51" s="93" t="s">
        <v>75</v>
      </c>
      <c r="BU51" s="94" t="s">
        <v>76</v>
      </c>
      <c r="BV51" s="93" t="s">
        <v>77</v>
      </c>
      <c r="BW51" s="93" t="s">
        <v>7</v>
      </c>
      <c r="BX51" s="93" t="s">
        <v>78</v>
      </c>
      <c r="CL51" s="93" t="s">
        <v>21</v>
      </c>
    </row>
    <row r="52" spans="1:91" s="5" customFormat="1" ht="31.5" customHeight="1">
      <c r="A52" s="95" t="s">
        <v>79</v>
      </c>
      <c r="B52" s="96"/>
      <c r="C52" s="97"/>
      <c r="D52" s="297" t="s">
        <v>80</v>
      </c>
      <c r="E52" s="297"/>
      <c r="F52" s="297"/>
      <c r="G52" s="297"/>
      <c r="H52" s="297"/>
      <c r="I52" s="98"/>
      <c r="J52" s="297" t="s">
        <v>81</v>
      </c>
      <c r="K52" s="297"/>
      <c r="L52" s="297"/>
      <c r="M52" s="297"/>
      <c r="N52" s="297"/>
      <c r="O52" s="297"/>
      <c r="P52" s="297"/>
      <c r="Q52" s="297"/>
      <c r="R52" s="297"/>
      <c r="S52" s="297"/>
      <c r="T52" s="297"/>
      <c r="U52" s="297"/>
      <c r="V52" s="297"/>
      <c r="W52" s="297"/>
      <c r="X52" s="297"/>
      <c r="Y52" s="297"/>
      <c r="Z52" s="297"/>
      <c r="AA52" s="297"/>
      <c r="AB52" s="297"/>
      <c r="AC52" s="297"/>
      <c r="AD52" s="297"/>
      <c r="AE52" s="297"/>
      <c r="AF52" s="297"/>
      <c r="AG52" s="295">
        <f>'01 - Odstranění nánosů a ...'!J27</f>
        <v>0</v>
      </c>
      <c r="AH52" s="296"/>
      <c r="AI52" s="296"/>
      <c r="AJ52" s="296"/>
      <c r="AK52" s="296"/>
      <c r="AL52" s="296"/>
      <c r="AM52" s="296"/>
      <c r="AN52" s="295">
        <f>SUM(AG52,AT52)</f>
        <v>0</v>
      </c>
      <c r="AO52" s="296"/>
      <c r="AP52" s="296"/>
      <c r="AQ52" s="99" t="s">
        <v>82</v>
      </c>
      <c r="AR52" s="100"/>
      <c r="AS52" s="101">
        <v>0</v>
      </c>
      <c r="AT52" s="102">
        <f>ROUND(SUM(AV52:AW52),2)</f>
        <v>0</v>
      </c>
      <c r="AU52" s="103">
        <f>'01 - Odstranění nánosů a ...'!P85</f>
        <v>0</v>
      </c>
      <c r="AV52" s="102">
        <f>'01 - Odstranění nánosů a ...'!J30</f>
        <v>0</v>
      </c>
      <c r="AW52" s="102">
        <f>'01 - Odstranění nánosů a ...'!J31</f>
        <v>0</v>
      </c>
      <c r="AX52" s="102">
        <f>'01 - Odstranění nánosů a ...'!J32</f>
        <v>0</v>
      </c>
      <c r="AY52" s="102">
        <f>'01 - Odstranění nánosů a ...'!J33</f>
        <v>0</v>
      </c>
      <c r="AZ52" s="102">
        <f>'01 - Odstranění nánosů a ...'!F30</f>
        <v>0</v>
      </c>
      <c r="BA52" s="102">
        <f>'01 - Odstranění nánosů a ...'!F31</f>
        <v>0</v>
      </c>
      <c r="BB52" s="102">
        <f>'01 - Odstranění nánosů a ...'!F32</f>
        <v>0</v>
      </c>
      <c r="BC52" s="102">
        <f>'01 - Odstranění nánosů a ...'!F33</f>
        <v>0</v>
      </c>
      <c r="BD52" s="104">
        <f>'01 - Odstranění nánosů a ...'!F34</f>
        <v>0</v>
      </c>
      <c r="BT52" s="105" t="s">
        <v>83</v>
      </c>
      <c r="BV52" s="105" t="s">
        <v>77</v>
      </c>
      <c r="BW52" s="105" t="s">
        <v>84</v>
      </c>
      <c r="BX52" s="105" t="s">
        <v>7</v>
      </c>
      <c r="CL52" s="105" t="s">
        <v>85</v>
      </c>
      <c r="CM52" s="105" t="s">
        <v>86</v>
      </c>
    </row>
    <row r="53" spans="1:91" s="5" customFormat="1" ht="16.5" customHeight="1">
      <c r="A53" s="95" t="s">
        <v>79</v>
      </c>
      <c r="B53" s="96"/>
      <c r="C53" s="97"/>
      <c r="D53" s="297" t="s">
        <v>87</v>
      </c>
      <c r="E53" s="297"/>
      <c r="F53" s="297"/>
      <c r="G53" s="297"/>
      <c r="H53" s="297"/>
      <c r="I53" s="98"/>
      <c r="J53" s="297" t="s">
        <v>88</v>
      </c>
      <c r="K53" s="297"/>
      <c r="L53" s="297"/>
      <c r="M53" s="297"/>
      <c r="N53" s="297"/>
      <c r="O53" s="297"/>
      <c r="P53" s="297"/>
      <c r="Q53" s="297"/>
      <c r="R53" s="297"/>
      <c r="S53" s="297"/>
      <c r="T53" s="297"/>
      <c r="U53" s="297"/>
      <c r="V53" s="297"/>
      <c r="W53" s="297"/>
      <c r="X53" s="297"/>
      <c r="Y53" s="297"/>
      <c r="Z53" s="297"/>
      <c r="AA53" s="297"/>
      <c r="AB53" s="297"/>
      <c r="AC53" s="297"/>
      <c r="AD53" s="297"/>
      <c r="AE53" s="297"/>
      <c r="AF53" s="297"/>
      <c r="AG53" s="295">
        <f>'02 - Vedlejší a ostatní n...'!J27</f>
        <v>0</v>
      </c>
      <c r="AH53" s="296"/>
      <c r="AI53" s="296"/>
      <c r="AJ53" s="296"/>
      <c r="AK53" s="296"/>
      <c r="AL53" s="296"/>
      <c r="AM53" s="296"/>
      <c r="AN53" s="295">
        <f>SUM(AG53,AT53)</f>
        <v>0</v>
      </c>
      <c r="AO53" s="296"/>
      <c r="AP53" s="296"/>
      <c r="AQ53" s="99" t="s">
        <v>89</v>
      </c>
      <c r="AR53" s="100"/>
      <c r="AS53" s="106">
        <v>0</v>
      </c>
      <c r="AT53" s="107">
        <f>ROUND(SUM(AV53:AW53),2)</f>
        <v>0</v>
      </c>
      <c r="AU53" s="108">
        <f>'02 - Vedlejší a ostatní n...'!P78</f>
        <v>0</v>
      </c>
      <c r="AV53" s="107">
        <f>'02 - Vedlejší a ostatní n...'!J30</f>
        <v>0</v>
      </c>
      <c r="AW53" s="107">
        <f>'02 - Vedlejší a ostatní n...'!J31</f>
        <v>0</v>
      </c>
      <c r="AX53" s="107">
        <f>'02 - Vedlejší a ostatní n...'!J32</f>
        <v>0</v>
      </c>
      <c r="AY53" s="107">
        <f>'02 - Vedlejší a ostatní n...'!J33</f>
        <v>0</v>
      </c>
      <c r="AZ53" s="107">
        <f>'02 - Vedlejší a ostatní n...'!F30</f>
        <v>0</v>
      </c>
      <c r="BA53" s="107">
        <f>'02 - Vedlejší a ostatní n...'!F31</f>
        <v>0</v>
      </c>
      <c r="BB53" s="107">
        <f>'02 - Vedlejší a ostatní n...'!F32</f>
        <v>0</v>
      </c>
      <c r="BC53" s="107">
        <f>'02 - Vedlejší a ostatní n...'!F33</f>
        <v>0</v>
      </c>
      <c r="BD53" s="109">
        <f>'02 - Vedlejší a ostatní n...'!F34</f>
        <v>0</v>
      </c>
      <c r="BT53" s="105" t="s">
        <v>83</v>
      </c>
      <c r="BV53" s="105" t="s">
        <v>77</v>
      </c>
      <c r="BW53" s="105" t="s">
        <v>90</v>
      </c>
      <c r="BX53" s="105" t="s">
        <v>7</v>
      </c>
      <c r="CL53" s="105" t="s">
        <v>21</v>
      </c>
      <c r="CM53" s="105" t="s">
        <v>86</v>
      </c>
    </row>
    <row r="54" spans="1:91" s="1" customFormat="1" ht="30" customHeight="1">
      <c r="B54" s="40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60"/>
    </row>
  </sheetData>
  <sheetProtection algorithmName="SHA-512" hashValue="XEzwdYsPI6lAfup2GpOd8xxiL56TJvvXryIJZdB5P9ywTssaD6TMtrBjdK0t9Bpv61S8atyrUdl5Vw+LI+vV4w==" saltValue="88gj7KN/9SW+9Ite14ixw22LG9FaLvejN5YvbXl+FkTfxwPh0iciXA7bC7/rA7j6EyeN8LlFmlyG6jasNz5shg==" spinCount="100000" sheet="1" objects="1" scenarios="1" formatColumns="0" formatRows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Odstranění nánosů a ...'!C2" display="/"/>
    <hyperlink ref="A53" location="'02 - Vedlejší a ostatní n...'!C2" display="/"/>
  </hyperlinks>
  <pageMargins left="0.58333330000000005" right="0.58333330000000005" top="0.58333330000000005" bottom="0.58333330000000005" header="0" footer="0"/>
  <pageSetup paperSize="9" scale="82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09" t="s">
        <v>92</v>
      </c>
      <c r="H1" s="309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23" t="s">
        <v>84</v>
      </c>
      <c r="AZ2" s="115" t="s">
        <v>96</v>
      </c>
      <c r="BA2" s="115" t="s">
        <v>97</v>
      </c>
      <c r="BB2" s="115" t="s">
        <v>98</v>
      </c>
      <c r="BC2" s="115" t="s">
        <v>99</v>
      </c>
      <c r="BD2" s="115" t="s">
        <v>86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86</v>
      </c>
      <c r="AZ3" s="115" t="s">
        <v>100</v>
      </c>
      <c r="BA3" s="115" t="s">
        <v>101</v>
      </c>
      <c r="BB3" s="115" t="s">
        <v>102</v>
      </c>
      <c r="BC3" s="115" t="s">
        <v>103</v>
      </c>
      <c r="BD3" s="115" t="s">
        <v>86</v>
      </c>
    </row>
    <row r="4" spans="1:70" ht="36.950000000000003" customHeight="1">
      <c r="B4" s="27"/>
      <c r="C4" s="28"/>
      <c r="D4" s="29" t="s">
        <v>104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  <c r="AZ4" s="115" t="s">
        <v>105</v>
      </c>
      <c r="BA4" s="115" t="s">
        <v>106</v>
      </c>
      <c r="BB4" s="115" t="s">
        <v>102</v>
      </c>
      <c r="BC4" s="115" t="s">
        <v>107</v>
      </c>
      <c r="BD4" s="115" t="s">
        <v>86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  <c r="AZ5" s="115" t="s">
        <v>108</v>
      </c>
      <c r="BA5" s="115" t="s">
        <v>109</v>
      </c>
      <c r="BB5" s="115" t="s">
        <v>102</v>
      </c>
      <c r="BC5" s="115" t="s">
        <v>110</v>
      </c>
      <c r="BD5" s="115" t="s">
        <v>86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  <c r="AZ6" s="115" t="s">
        <v>111</v>
      </c>
      <c r="BA6" s="115" t="s">
        <v>112</v>
      </c>
      <c r="BB6" s="115" t="s">
        <v>102</v>
      </c>
      <c r="BC6" s="115" t="s">
        <v>113</v>
      </c>
      <c r="BD6" s="115" t="s">
        <v>86</v>
      </c>
    </row>
    <row r="7" spans="1:70" ht="16.5" customHeight="1">
      <c r="B7" s="27"/>
      <c r="C7" s="28"/>
      <c r="D7" s="28"/>
      <c r="E7" s="301" t="str">
        <f>'Rekapitulace stavby'!K6</f>
        <v>Drnový potok ř.km. 3,21 - 4,00, Klatovy, odstranění nánosů z úpravy</v>
      </c>
      <c r="F7" s="302"/>
      <c r="G7" s="302"/>
      <c r="H7" s="302"/>
      <c r="I7" s="117"/>
      <c r="J7" s="28"/>
      <c r="K7" s="30"/>
      <c r="AZ7" s="115" t="s">
        <v>114</v>
      </c>
      <c r="BA7" s="115" t="s">
        <v>115</v>
      </c>
      <c r="BB7" s="115" t="s">
        <v>116</v>
      </c>
      <c r="BC7" s="115" t="s">
        <v>117</v>
      </c>
      <c r="BD7" s="115" t="s">
        <v>86</v>
      </c>
    </row>
    <row r="8" spans="1:70" s="1" customFormat="1">
      <c r="B8" s="40"/>
      <c r="C8" s="41"/>
      <c r="D8" s="36" t="s">
        <v>118</v>
      </c>
      <c r="E8" s="41"/>
      <c r="F8" s="41"/>
      <c r="G8" s="41"/>
      <c r="H8" s="41"/>
      <c r="I8" s="118"/>
      <c r="J8" s="41"/>
      <c r="K8" s="44"/>
    </row>
    <row r="9" spans="1:70" s="1" customFormat="1" ht="36.950000000000003" customHeight="1">
      <c r="B9" s="40"/>
      <c r="C9" s="41"/>
      <c r="D9" s="41"/>
      <c r="E9" s="303" t="s">
        <v>119</v>
      </c>
      <c r="F9" s="304"/>
      <c r="G9" s="304"/>
      <c r="H9" s="304"/>
      <c r="I9" s="118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8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85</v>
      </c>
      <c r="G11" s="41"/>
      <c r="H11" s="41"/>
      <c r="I11" s="119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9" t="s">
        <v>25</v>
      </c>
      <c r="J12" s="120" t="str">
        <f>'Rekapitulace stavby'!AN8</f>
        <v>10. 5. 2018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8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9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9" t="s">
        <v>31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8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19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9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8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19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9" t="s">
        <v>31</v>
      </c>
      <c r="J21" s="34" t="s">
        <v>37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8"/>
      <c r="J22" s="41"/>
      <c r="K22" s="44"/>
    </row>
    <row r="23" spans="2:11" s="1" customFormat="1" ht="14.45" customHeight="1">
      <c r="B23" s="40"/>
      <c r="C23" s="41"/>
      <c r="D23" s="36" t="s">
        <v>39</v>
      </c>
      <c r="E23" s="41"/>
      <c r="F23" s="41"/>
      <c r="G23" s="41"/>
      <c r="H23" s="41"/>
      <c r="I23" s="118"/>
      <c r="J23" s="41"/>
      <c r="K23" s="44"/>
    </row>
    <row r="24" spans="2:11" s="6" customFormat="1" ht="71.25" customHeight="1">
      <c r="B24" s="121"/>
      <c r="C24" s="122"/>
      <c r="D24" s="122"/>
      <c r="E24" s="270" t="s">
        <v>120</v>
      </c>
      <c r="F24" s="270"/>
      <c r="G24" s="270"/>
      <c r="H24" s="270"/>
      <c r="I24" s="123"/>
      <c r="J24" s="122"/>
      <c r="K24" s="124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8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5"/>
      <c r="J26" s="84"/>
      <c r="K26" s="126"/>
    </row>
    <row r="27" spans="2:11" s="1" customFormat="1" ht="25.35" customHeight="1">
      <c r="B27" s="40"/>
      <c r="C27" s="41"/>
      <c r="D27" s="127" t="s">
        <v>41</v>
      </c>
      <c r="E27" s="41"/>
      <c r="F27" s="41"/>
      <c r="G27" s="41"/>
      <c r="H27" s="41"/>
      <c r="I27" s="118"/>
      <c r="J27" s="128">
        <f>ROUND(J85,2)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5"/>
      <c r="J28" s="84"/>
      <c r="K28" s="126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9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30">
        <f>ROUND(SUM(BE85:BE312), 2)</f>
        <v>0</v>
      </c>
      <c r="G30" s="41"/>
      <c r="H30" s="41"/>
      <c r="I30" s="131">
        <v>0.21</v>
      </c>
      <c r="J30" s="130">
        <f>ROUND(ROUND((SUM(BE85:BE312)),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30">
        <f>ROUND(SUM(BF85:BF312), 2)</f>
        <v>0</v>
      </c>
      <c r="G31" s="41"/>
      <c r="H31" s="41"/>
      <c r="I31" s="131">
        <v>0.15</v>
      </c>
      <c r="J31" s="130">
        <f>ROUND(ROUND((SUM(BF85:BF312)),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30">
        <f>ROUND(SUM(BG85:BG312), 2)</f>
        <v>0</v>
      </c>
      <c r="G32" s="41"/>
      <c r="H32" s="41"/>
      <c r="I32" s="131">
        <v>0.21</v>
      </c>
      <c r="J32" s="130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30">
        <f>ROUND(SUM(BH85:BH312), 2)</f>
        <v>0</v>
      </c>
      <c r="G33" s="41"/>
      <c r="H33" s="41"/>
      <c r="I33" s="131">
        <v>0.15</v>
      </c>
      <c r="J33" s="130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30">
        <f>ROUND(SUM(BI85:BI312), 2)</f>
        <v>0</v>
      </c>
      <c r="G34" s="41"/>
      <c r="H34" s="41"/>
      <c r="I34" s="131">
        <v>0</v>
      </c>
      <c r="J34" s="130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8"/>
      <c r="J35" s="41"/>
      <c r="K35" s="44"/>
    </row>
    <row r="36" spans="2:11" s="1" customFormat="1" ht="25.35" customHeight="1">
      <c r="B36" s="40"/>
      <c r="C36" s="132"/>
      <c r="D36" s="133" t="s">
        <v>51</v>
      </c>
      <c r="E36" s="78"/>
      <c r="F36" s="78"/>
      <c r="G36" s="134" t="s">
        <v>52</v>
      </c>
      <c r="H36" s="135" t="s">
        <v>53</v>
      </c>
      <c r="I36" s="136"/>
      <c r="J36" s="137">
        <f>SUM(J27:J34)</f>
        <v>0</v>
      </c>
      <c r="K36" s="138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9"/>
      <c r="J37" s="56"/>
      <c r="K37" s="57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0"/>
      <c r="C42" s="29" t="s">
        <v>121</v>
      </c>
      <c r="D42" s="41"/>
      <c r="E42" s="41"/>
      <c r="F42" s="41"/>
      <c r="G42" s="41"/>
      <c r="H42" s="41"/>
      <c r="I42" s="118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8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8"/>
      <c r="J44" s="41"/>
      <c r="K44" s="44"/>
    </row>
    <row r="45" spans="2:11" s="1" customFormat="1" ht="16.5" customHeight="1">
      <c r="B45" s="40"/>
      <c r="C45" s="41"/>
      <c r="D45" s="41"/>
      <c r="E45" s="301" t="str">
        <f>E7</f>
        <v>Drnový potok ř.km. 3,21 - 4,00, Klatovy, odstranění nánosů z úpravy</v>
      </c>
      <c r="F45" s="302"/>
      <c r="G45" s="302"/>
      <c r="H45" s="302"/>
      <c r="I45" s="118"/>
      <c r="J45" s="41"/>
      <c r="K45" s="44"/>
    </row>
    <row r="46" spans="2:11" s="1" customFormat="1" ht="14.45" customHeight="1">
      <c r="B46" s="40"/>
      <c r="C46" s="36" t="s">
        <v>118</v>
      </c>
      <c r="D46" s="41"/>
      <c r="E46" s="41"/>
      <c r="F46" s="41"/>
      <c r="G46" s="41"/>
      <c r="H46" s="41"/>
      <c r="I46" s="118"/>
      <c r="J46" s="41"/>
      <c r="K46" s="44"/>
    </row>
    <row r="47" spans="2:11" s="1" customFormat="1" ht="17.25" customHeight="1">
      <c r="B47" s="40"/>
      <c r="C47" s="41"/>
      <c r="D47" s="41"/>
      <c r="E47" s="303" t="str">
        <f>E9</f>
        <v>01 - Odstranění nánosů a sanace stávajících opěrných stěn a schodišť</v>
      </c>
      <c r="F47" s="304"/>
      <c r="G47" s="304"/>
      <c r="H47" s="304"/>
      <c r="I47" s="118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8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Klatovy</v>
      </c>
      <c r="G49" s="41"/>
      <c r="H49" s="41"/>
      <c r="I49" s="119" t="s">
        <v>25</v>
      </c>
      <c r="J49" s="120" t="str">
        <f>IF(J12="","",J12)</f>
        <v>10. 5. 2018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8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</v>
      </c>
      <c r="G51" s="41"/>
      <c r="H51" s="41"/>
      <c r="I51" s="119" t="s">
        <v>34</v>
      </c>
      <c r="J51" s="270" t="str">
        <f>E21</f>
        <v>VODOPLAN s.r.o.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8"/>
      <c r="J52" s="30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8"/>
      <c r="J53" s="41"/>
      <c r="K53" s="44"/>
    </row>
    <row r="54" spans="2:47" s="1" customFormat="1" ht="29.25" customHeight="1">
      <c r="B54" s="40"/>
      <c r="C54" s="144" t="s">
        <v>122</v>
      </c>
      <c r="D54" s="132"/>
      <c r="E54" s="132"/>
      <c r="F54" s="132"/>
      <c r="G54" s="132"/>
      <c r="H54" s="132"/>
      <c r="I54" s="145"/>
      <c r="J54" s="146" t="s">
        <v>123</v>
      </c>
      <c r="K54" s="147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8"/>
      <c r="J55" s="41"/>
      <c r="K55" s="44"/>
    </row>
    <row r="56" spans="2:47" s="1" customFormat="1" ht="29.25" customHeight="1">
      <c r="B56" s="40"/>
      <c r="C56" s="148" t="s">
        <v>124</v>
      </c>
      <c r="D56" s="41"/>
      <c r="E56" s="41"/>
      <c r="F56" s="41"/>
      <c r="G56" s="41"/>
      <c r="H56" s="41"/>
      <c r="I56" s="118"/>
      <c r="J56" s="128">
        <f>J85</f>
        <v>0</v>
      </c>
      <c r="K56" s="44"/>
      <c r="AU56" s="23" t="s">
        <v>125</v>
      </c>
    </row>
    <row r="57" spans="2:47" s="7" customFormat="1" ht="24.95" customHeight="1">
      <c r="B57" s="149"/>
      <c r="C57" s="150"/>
      <c r="D57" s="151" t="s">
        <v>126</v>
      </c>
      <c r="E57" s="152"/>
      <c r="F57" s="152"/>
      <c r="G57" s="152"/>
      <c r="H57" s="152"/>
      <c r="I57" s="153"/>
      <c r="J57" s="154">
        <f>J86</f>
        <v>0</v>
      </c>
      <c r="K57" s="155"/>
    </row>
    <row r="58" spans="2:47" s="8" customFormat="1" ht="19.899999999999999" customHeight="1">
      <c r="B58" s="156"/>
      <c r="C58" s="157"/>
      <c r="D58" s="158" t="s">
        <v>127</v>
      </c>
      <c r="E58" s="159"/>
      <c r="F58" s="159"/>
      <c r="G58" s="159"/>
      <c r="H58" s="159"/>
      <c r="I58" s="160"/>
      <c r="J58" s="161">
        <f>J87</f>
        <v>0</v>
      </c>
      <c r="K58" s="162"/>
    </row>
    <row r="59" spans="2:47" s="8" customFormat="1" ht="19.899999999999999" customHeight="1">
      <c r="B59" s="156"/>
      <c r="C59" s="157"/>
      <c r="D59" s="158" t="s">
        <v>128</v>
      </c>
      <c r="E59" s="159"/>
      <c r="F59" s="159"/>
      <c r="G59" s="159"/>
      <c r="H59" s="159"/>
      <c r="I59" s="160"/>
      <c r="J59" s="161">
        <f>J150</f>
        <v>0</v>
      </c>
      <c r="K59" s="162"/>
    </row>
    <row r="60" spans="2:47" s="8" customFormat="1" ht="19.899999999999999" customHeight="1">
      <c r="B60" s="156"/>
      <c r="C60" s="157"/>
      <c r="D60" s="158" t="s">
        <v>129</v>
      </c>
      <c r="E60" s="159"/>
      <c r="F60" s="159"/>
      <c r="G60" s="159"/>
      <c r="H60" s="159"/>
      <c r="I60" s="160"/>
      <c r="J60" s="161">
        <f>J156</f>
        <v>0</v>
      </c>
      <c r="K60" s="162"/>
    </row>
    <row r="61" spans="2:47" s="8" customFormat="1" ht="19.899999999999999" customHeight="1">
      <c r="B61" s="156"/>
      <c r="C61" s="157"/>
      <c r="D61" s="158" t="s">
        <v>130</v>
      </c>
      <c r="E61" s="159"/>
      <c r="F61" s="159"/>
      <c r="G61" s="159"/>
      <c r="H61" s="159"/>
      <c r="I61" s="160"/>
      <c r="J61" s="161">
        <f>J170</f>
        <v>0</v>
      </c>
      <c r="K61" s="162"/>
    </row>
    <row r="62" spans="2:47" s="8" customFormat="1" ht="19.899999999999999" customHeight="1">
      <c r="B62" s="156"/>
      <c r="C62" s="157"/>
      <c r="D62" s="158" t="s">
        <v>131</v>
      </c>
      <c r="E62" s="159"/>
      <c r="F62" s="159"/>
      <c r="G62" s="159"/>
      <c r="H62" s="159"/>
      <c r="I62" s="160"/>
      <c r="J62" s="161">
        <f>J255</f>
        <v>0</v>
      </c>
      <c r="K62" s="162"/>
    </row>
    <row r="63" spans="2:47" s="8" customFormat="1" ht="19.899999999999999" customHeight="1">
      <c r="B63" s="156"/>
      <c r="C63" s="157"/>
      <c r="D63" s="158" t="s">
        <v>132</v>
      </c>
      <c r="E63" s="159"/>
      <c r="F63" s="159"/>
      <c r="G63" s="159"/>
      <c r="H63" s="159"/>
      <c r="I63" s="160"/>
      <c r="J63" s="161">
        <f>J265</f>
        <v>0</v>
      </c>
      <c r="K63" s="162"/>
    </row>
    <row r="64" spans="2:47" s="7" customFormat="1" ht="24.95" customHeight="1">
      <c r="B64" s="149"/>
      <c r="C64" s="150"/>
      <c r="D64" s="151" t="s">
        <v>133</v>
      </c>
      <c r="E64" s="152"/>
      <c r="F64" s="152"/>
      <c r="G64" s="152"/>
      <c r="H64" s="152"/>
      <c r="I64" s="153"/>
      <c r="J64" s="154">
        <f>J268</f>
        <v>0</v>
      </c>
      <c r="K64" s="155"/>
    </row>
    <row r="65" spans="2:12" s="8" customFormat="1" ht="19.899999999999999" customHeight="1">
      <c r="B65" s="156"/>
      <c r="C65" s="157"/>
      <c r="D65" s="158" t="s">
        <v>134</v>
      </c>
      <c r="E65" s="159"/>
      <c r="F65" s="159"/>
      <c r="G65" s="159"/>
      <c r="H65" s="159"/>
      <c r="I65" s="160"/>
      <c r="J65" s="161">
        <f>J269</f>
        <v>0</v>
      </c>
      <c r="K65" s="162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18"/>
      <c r="J66" s="41"/>
      <c r="K66" s="44"/>
    </row>
    <row r="67" spans="2:12" s="1" customFormat="1" ht="6.95" customHeight="1">
      <c r="B67" s="55"/>
      <c r="C67" s="56"/>
      <c r="D67" s="56"/>
      <c r="E67" s="56"/>
      <c r="F67" s="56"/>
      <c r="G67" s="56"/>
      <c r="H67" s="56"/>
      <c r="I67" s="139"/>
      <c r="J67" s="56"/>
      <c r="K67" s="57"/>
    </row>
    <row r="71" spans="2:12" s="1" customFormat="1" ht="6.95" customHeight="1">
      <c r="B71" s="58"/>
      <c r="C71" s="59"/>
      <c r="D71" s="59"/>
      <c r="E71" s="59"/>
      <c r="F71" s="59"/>
      <c r="G71" s="59"/>
      <c r="H71" s="59"/>
      <c r="I71" s="142"/>
      <c r="J71" s="59"/>
      <c r="K71" s="59"/>
      <c r="L71" s="60"/>
    </row>
    <row r="72" spans="2:12" s="1" customFormat="1" ht="36.950000000000003" customHeight="1">
      <c r="B72" s="40"/>
      <c r="C72" s="61" t="s">
        <v>135</v>
      </c>
      <c r="D72" s="62"/>
      <c r="E72" s="62"/>
      <c r="F72" s="62"/>
      <c r="G72" s="62"/>
      <c r="H72" s="62"/>
      <c r="I72" s="163"/>
      <c r="J72" s="62"/>
      <c r="K72" s="62"/>
      <c r="L72" s="60"/>
    </row>
    <row r="73" spans="2:12" s="1" customFormat="1" ht="6.95" customHeight="1">
      <c r="B73" s="40"/>
      <c r="C73" s="62"/>
      <c r="D73" s="62"/>
      <c r="E73" s="62"/>
      <c r="F73" s="62"/>
      <c r="G73" s="62"/>
      <c r="H73" s="62"/>
      <c r="I73" s="163"/>
      <c r="J73" s="62"/>
      <c r="K73" s="62"/>
      <c r="L73" s="60"/>
    </row>
    <row r="74" spans="2:12" s="1" customFormat="1" ht="14.45" customHeight="1">
      <c r="B74" s="40"/>
      <c r="C74" s="64" t="s">
        <v>18</v>
      </c>
      <c r="D74" s="62"/>
      <c r="E74" s="62"/>
      <c r="F74" s="62"/>
      <c r="G74" s="62"/>
      <c r="H74" s="62"/>
      <c r="I74" s="163"/>
      <c r="J74" s="62"/>
      <c r="K74" s="62"/>
      <c r="L74" s="60"/>
    </row>
    <row r="75" spans="2:12" s="1" customFormat="1" ht="16.5" customHeight="1">
      <c r="B75" s="40"/>
      <c r="C75" s="62"/>
      <c r="D75" s="62"/>
      <c r="E75" s="306" t="str">
        <f>E7</f>
        <v>Drnový potok ř.km. 3,21 - 4,00, Klatovy, odstranění nánosů z úpravy</v>
      </c>
      <c r="F75" s="307"/>
      <c r="G75" s="307"/>
      <c r="H75" s="307"/>
      <c r="I75" s="163"/>
      <c r="J75" s="62"/>
      <c r="K75" s="62"/>
      <c r="L75" s="60"/>
    </row>
    <row r="76" spans="2:12" s="1" customFormat="1" ht="14.45" customHeight="1">
      <c r="B76" s="40"/>
      <c r="C76" s="64" t="s">
        <v>118</v>
      </c>
      <c r="D76" s="62"/>
      <c r="E76" s="62"/>
      <c r="F76" s="62"/>
      <c r="G76" s="62"/>
      <c r="H76" s="62"/>
      <c r="I76" s="163"/>
      <c r="J76" s="62"/>
      <c r="K76" s="62"/>
      <c r="L76" s="60"/>
    </row>
    <row r="77" spans="2:12" s="1" customFormat="1" ht="17.25" customHeight="1">
      <c r="B77" s="40"/>
      <c r="C77" s="62"/>
      <c r="D77" s="62"/>
      <c r="E77" s="281" t="str">
        <f>E9</f>
        <v>01 - Odstranění nánosů a sanace stávajících opěrných stěn a schodišť</v>
      </c>
      <c r="F77" s="308"/>
      <c r="G77" s="308"/>
      <c r="H77" s="308"/>
      <c r="I77" s="163"/>
      <c r="J77" s="62"/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63"/>
      <c r="J78" s="62"/>
      <c r="K78" s="62"/>
      <c r="L78" s="60"/>
    </row>
    <row r="79" spans="2:12" s="1" customFormat="1" ht="18" customHeight="1">
      <c r="B79" s="40"/>
      <c r="C79" s="64" t="s">
        <v>23</v>
      </c>
      <c r="D79" s="62"/>
      <c r="E79" s="62"/>
      <c r="F79" s="164" t="str">
        <f>F12</f>
        <v>Klatovy</v>
      </c>
      <c r="G79" s="62"/>
      <c r="H79" s="62"/>
      <c r="I79" s="165" t="s">
        <v>25</v>
      </c>
      <c r="J79" s="72" t="str">
        <f>IF(J12="","",J12)</f>
        <v>10. 5. 2018</v>
      </c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3"/>
      <c r="J80" s="62"/>
      <c r="K80" s="62"/>
      <c r="L80" s="60"/>
    </row>
    <row r="81" spans="2:65" s="1" customFormat="1">
      <c r="B81" s="40"/>
      <c r="C81" s="64" t="s">
        <v>27</v>
      </c>
      <c r="D81" s="62"/>
      <c r="E81" s="62"/>
      <c r="F81" s="164" t="str">
        <f>E15</f>
        <v>Povodí Vltavy, státní podnik</v>
      </c>
      <c r="G81" s="62"/>
      <c r="H81" s="62"/>
      <c r="I81" s="165" t="s">
        <v>34</v>
      </c>
      <c r="J81" s="164" t="str">
        <f>E21</f>
        <v>VODOPLAN s.r.o.</v>
      </c>
      <c r="K81" s="62"/>
      <c r="L81" s="60"/>
    </row>
    <row r="82" spans="2:65" s="1" customFormat="1" ht="14.45" customHeight="1">
      <c r="B82" s="40"/>
      <c r="C82" s="64" t="s">
        <v>32</v>
      </c>
      <c r="D82" s="62"/>
      <c r="E82" s="62"/>
      <c r="F82" s="164" t="str">
        <f>IF(E18="","",E18)</f>
        <v/>
      </c>
      <c r="G82" s="62"/>
      <c r="H82" s="62"/>
      <c r="I82" s="163"/>
      <c r="J82" s="62"/>
      <c r="K82" s="62"/>
      <c r="L82" s="60"/>
    </row>
    <row r="83" spans="2:65" s="1" customFormat="1" ht="10.35" customHeight="1">
      <c r="B83" s="40"/>
      <c r="C83" s="62"/>
      <c r="D83" s="62"/>
      <c r="E83" s="62"/>
      <c r="F83" s="62"/>
      <c r="G83" s="62"/>
      <c r="H83" s="62"/>
      <c r="I83" s="163"/>
      <c r="J83" s="62"/>
      <c r="K83" s="62"/>
      <c r="L83" s="60"/>
    </row>
    <row r="84" spans="2:65" s="9" customFormat="1" ht="29.25" customHeight="1">
      <c r="B84" s="166"/>
      <c r="C84" s="167" t="s">
        <v>136</v>
      </c>
      <c r="D84" s="168" t="s">
        <v>60</v>
      </c>
      <c r="E84" s="168" t="s">
        <v>56</v>
      </c>
      <c r="F84" s="168" t="s">
        <v>137</v>
      </c>
      <c r="G84" s="168" t="s">
        <v>138</v>
      </c>
      <c r="H84" s="168" t="s">
        <v>139</v>
      </c>
      <c r="I84" s="169" t="s">
        <v>140</v>
      </c>
      <c r="J84" s="168" t="s">
        <v>123</v>
      </c>
      <c r="K84" s="170" t="s">
        <v>141</v>
      </c>
      <c r="L84" s="171"/>
      <c r="M84" s="80" t="s">
        <v>142</v>
      </c>
      <c r="N84" s="81" t="s">
        <v>45</v>
      </c>
      <c r="O84" s="81" t="s">
        <v>143</v>
      </c>
      <c r="P84" s="81" t="s">
        <v>144</v>
      </c>
      <c r="Q84" s="81" t="s">
        <v>145</v>
      </c>
      <c r="R84" s="81" t="s">
        <v>146</v>
      </c>
      <c r="S84" s="81" t="s">
        <v>147</v>
      </c>
      <c r="T84" s="82" t="s">
        <v>148</v>
      </c>
    </row>
    <row r="85" spans="2:65" s="1" customFormat="1" ht="29.25" customHeight="1">
      <c r="B85" s="40"/>
      <c r="C85" s="86" t="s">
        <v>124</v>
      </c>
      <c r="D85" s="62"/>
      <c r="E85" s="62"/>
      <c r="F85" s="62"/>
      <c r="G85" s="62"/>
      <c r="H85" s="62"/>
      <c r="I85" s="163"/>
      <c r="J85" s="172">
        <f>BK85</f>
        <v>0</v>
      </c>
      <c r="K85" s="62"/>
      <c r="L85" s="60"/>
      <c r="M85" s="83"/>
      <c r="N85" s="84"/>
      <c r="O85" s="84"/>
      <c r="P85" s="173">
        <f>P86+P268</f>
        <v>0</v>
      </c>
      <c r="Q85" s="84"/>
      <c r="R85" s="173">
        <f>R86+R268</f>
        <v>11.852601030000001</v>
      </c>
      <c r="S85" s="84"/>
      <c r="T85" s="174">
        <f>T86+T268</f>
        <v>11.526002400000001</v>
      </c>
      <c r="AT85" s="23" t="s">
        <v>74</v>
      </c>
      <c r="AU85" s="23" t="s">
        <v>125</v>
      </c>
      <c r="BK85" s="175">
        <f>BK86+BK268</f>
        <v>0</v>
      </c>
    </row>
    <row r="86" spans="2:65" s="10" customFormat="1" ht="37.35" customHeight="1">
      <c r="B86" s="176"/>
      <c r="C86" s="177"/>
      <c r="D86" s="178" t="s">
        <v>74</v>
      </c>
      <c r="E86" s="179" t="s">
        <v>149</v>
      </c>
      <c r="F86" s="179" t="s">
        <v>150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P87+P150+P156+P170+P255+P265</f>
        <v>0</v>
      </c>
      <c r="Q86" s="184"/>
      <c r="R86" s="185">
        <f>R87+R150+R156+R170+R255+R265</f>
        <v>11.821636790000001</v>
      </c>
      <c r="S86" s="184"/>
      <c r="T86" s="186">
        <f>T87+T150+T156+T170+T255+T265</f>
        <v>11.2260024</v>
      </c>
      <c r="AR86" s="187" t="s">
        <v>83</v>
      </c>
      <c r="AT86" s="188" t="s">
        <v>74</v>
      </c>
      <c r="AU86" s="188" t="s">
        <v>75</v>
      </c>
      <c r="AY86" s="187" t="s">
        <v>151</v>
      </c>
      <c r="BK86" s="189">
        <f>BK87+BK150+BK156+BK170+BK255+BK265</f>
        <v>0</v>
      </c>
    </row>
    <row r="87" spans="2:65" s="10" customFormat="1" ht="19.899999999999999" customHeight="1">
      <c r="B87" s="176"/>
      <c r="C87" s="177"/>
      <c r="D87" s="178" t="s">
        <v>74</v>
      </c>
      <c r="E87" s="190" t="s">
        <v>83</v>
      </c>
      <c r="F87" s="190" t="s">
        <v>152</v>
      </c>
      <c r="G87" s="177"/>
      <c r="H87" s="177"/>
      <c r="I87" s="180"/>
      <c r="J87" s="191">
        <f>BK87</f>
        <v>0</v>
      </c>
      <c r="K87" s="177"/>
      <c r="L87" s="182"/>
      <c r="M87" s="183"/>
      <c r="N87" s="184"/>
      <c r="O87" s="184"/>
      <c r="P87" s="185">
        <f>SUM(P88:P149)</f>
        <v>0</v>
      </c>
      <c r="Q87" s="184"/>
      <c r="R87" s="185">
        <f>SUM(R88:R149)</f>
        <v>6.7499999999999999E-3</v>
      </c>
      <c r="S87" s="184"/>
      <c r="T87" s="186">
        <f>SUM(T88:T149)</f>
        <v>0</v>
      </c>
      <c r="AR87" s="187" t="s">
        <v>83</v>
      </c>
      <c r="AT87" s="188" t="s">
        <v>74</v>
      </c>
      <c r="AU87" s="188" t="s">
        <v>83</v>
      </c>
      <c r="AY87" s="187" t="s">
        <v>151</v>
      </c>
      <c r="BK87" s="189">
        <f>SUM(BK88:BK149)</f>
        <v>0</v>
      </c>
    </row>
    <row r="88" spans="2:65" s="1" customFormat="1" ht="38.25" customHeight="1">
      <c r="B88" s="40"/>
      <c r="C88" s="192" t="s">
        <v>83</v>
      </c>
      <c r="D88" s="192" t="s">
        <v>153</v>
      </c>
      <c r="E88" s="193" t="s">
        <v>154</v>
      </c>
      <c r="F88" s="194" t="s">
        <v>155</v>
      </c>
      <c r="G88" s="195" t="s">
        <v>98</v>
      </c>
      <c r="H88" s="196">
        <v>1160</v>
      </c>
      <c r="I88" s="197"/>
      <c r="J88" s="198">
        <f>ROUND(I88*H88,2)</f>
        <v>0</v>
      </c>
      <c r="K88" s="194" t="s">
        <v>156</v>
      </c>
      <c r="L88" s="60"/>
      <c r="M88" s="199" t="s">
        <v>21</v>
      </c>
      <c r="N88" s="200" t="s">
        <v>46</v>
      </c>
      <c r="O88" s="41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157</v>
      </c>
      <c r="AT88" s="23" t="s">
        <v>153</v>
      </c>
      <c r="AU88" s="23" t="s">
        <v>86</v>
      </c>
      <c r="AY88" s="23" t="s">
        <v>151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83</v>
      </c>
      <c r="BK88" s="203">
        <f>ROUND(I88*H88,2)</f>
        <v>0</v>
      </c>
      <c r="BL88" s="23" t="s">
        <v>157</v>
      </c>
      <c r="BM88" s="23" t="s">
        <v>158</v>
      </c>
    </row>
    <row r="89" spans="2:65" s="1" customFormat="1" ht="27">
      <c r="B89" s="40"/>
      <c r="C89" s="62"/>
      <c r="D89" s="204" t="s">
        <v>159</v>
      </c>
      <c r="E89" s="62"/>
      <c r="F89" s="205" t="s">
        <v>160</v>
      </c>
      <c r="G89" s="62"/>
      <c r="H89" s="62"/>
      <c r="I89" s="163"/>
      <c r="J89" s="62"/>
      <c r="K89" s="62"/>
      <c r="L89" s="60"/>
      <c r="M89" s="206"/>
      <c r="N89" s="41"/>
      <c r="O89" s="41"/>
      <c r="P89" s="41"/>
      <c r="Q89" s="41"/>
      <c r="R89" s="41"/>
      <c r="S89" s="41"/>
      <c r="T89" s="77"/>
      <c r="AT89" s="23" t="s">
        <v>159</v>
      </c>
      <c r="AU89" s="23" t="s">
        <v>86</v>
      </c>
    </row>
    <row r="90" spans="2:65" s="11" customFormat="1" ht="13.5">
      <c r="B90" s="207"/>
      <c r="C90" s="208"/>
      <c r="D90" s="204" t="s">
        <v>161</v>
      </c>
      <c r="E90" s="209" t="s">
        <v>21</v>
      </c>
      <c r="F90" s="210" t="s">
        <v>162</v>
      </c>
      <c r="G90" s="208"/>
      <c r="H90" s="209" t="s">
        <v>21</v>
      </c>
      <c r="I90" s="211"/>
      <c r="J90" s="208"/>
      <c r="K90" s="208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161</v>
      </c>
      <c r="AU90" s="216" t="s">
        <v>86</v>
      </c>
      <c r="AV90" s="11" t="s">
        <v>83</v>
      </c>
      <c r="AW90" s="11" t="s">
        <v>38</v>
      </c>
      <c r="AX90" s="11" t="s">
        <v>75</v>
      </c>
      <c r="AY90" s="216" t="s">
        <v>151</v>
      </c>
    </row>
    <row r="91" spans="2:65" s="12" customFormat="1" ht="13.5">
      <c r="B91" s="217"/>
      <c r="C91" s="218"/>
      <c r="D91" s="204" t="s">
        <v>161</v>
      </c>
      <c r="E91" s="219" t="s">
        <v>21</v>
      </c>
      <c r="F91" s="220" t="s">
        <v>163</v>
      </c>
      <c r="G91" s="218"/>
      <c r="H91" s="221">
        <v>1160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161</v>
      </c>
      <c r="AU91" s="227" t="s">
        <v>86</v>
      </c>
      <c r="AV91" s="12" t="s">
        <v>86</v>
      </c>
      <c r="AW91" s="12" t="s">
        <v>38</v>
      </c>
      <c r="AX91" s="12" t="s">
        <v>75</v>
      </c>
      <c r="AY91" s="227" t="s">
        <v>151</v>
      </c>
    </row>
    <row r="92" spans="2:65" s="13" customFormat="1" ht="13.5">
      <c r="B92" s="228"/>
      <c r="C92" s="229"/>
      <c r="D92" s="204" t="s">
        <v>161</v>
      </c>
      <c r="E92" s="230" t="s">
        <v>96</v>
      </c>
      <c r="F92" s="231" t="s">
        <v>164</v>
      </c>
      <c r="G92" s="229"/>
      <c r="H92" s="232">
        <v>1160</v>
      </c>
      <c r="I92" s="233"/>
      <c r="J92" s="229"/>
      <c r="K92" s="229"/>
      <c r="L92" s="234"/>
      <c r="M92" s="235"/>
      <c r="N92" s="236"/>
      <c r="O92" s="236"/>
      <c r="P92" s="236"/>
      <c r="Q92" s="236"/>
      <c r="R92" s="236"/>
      <c r="S92" s="236"/>
      <c r="T92" s="237"/>
      <c r="AT92" s="238" t="s">
        <v>161</v>
      </c>
      <c r="AU92" s="238" t="s">
        <v>86</v>
      </c>
      <c r="AV92" s="13" t="s">
        <v>157</v>
      </c>
      <c r="AW92" s="13" t="s">
        <v>38</v>
      </c>
      <c r="AX92" s="13" t="s">
        <v>83</v>
      </c>
      <c r="AY92" s="238" t="s">
        <v>151</v>
      </c>
    </row>
    <row r="93" spans="2:65" s="1" customFormat="1" ht="25.5" customHeight="1">
      <c r="B93" s="40"/>
      <c r="C93" s="192" t="s">
        <v>86</v>
      </c>
      <c r="D93" s="192" t="s">
        <v>153</v>
      </c>
      <c r="E93" s="193" t="s">
        <v>165</v>
      </c>
      <c r="F93" s="194" t="s">
        <v>166</v>
      </c>
      <c r="G93" s="195" t="s">
        <v>98</v>
      </c>
      <c r="H93" s="196">
        <v>1160</v>
      </c>
      <c r="I93" s="197"/>
      <c r="J93" s="198">
        <f>ROUND(I93*H93,2)</f>
        <v>0</v>
      </c>
      <c r="K93" s="194" t="s">
        <v>156</v>
      </c>
      <c r="L93" s="60"/>
      <c r="M93" s="199" t="s">
        <v>21</v>
      </c>
      <c r="N93" s="200" t="s">
        <v>46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157</v>
      </c>
      <c r="AT93" s="23" t="s">
        <v>153</v>
      </c>
      <c r="AU93" s="23" t="s">
        <v>86</v>
      </c>
      <c r="AY93" s="23" t="s">
        <v>151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83</v>
      </c>
      <c r="BK93" s="203">
        <f>ROUND(I93*H93,2)</f>
        <v>0</v>
      </c>
      <c r="BL93" s="23" t="s">
        <v>157</v>
      </c>
      <c r="BM93" s="23" t="s">
        <v>167</v>
      </c>
    </row>
    <row r="94" spans="2:65" s="1" customFormat="1" ht="27">
      <c r="B94" s="40"/>
      <c r="C94" s="62"/>
      <c r="D94" s="204" t="s">
        <v>159</v>
      </c>
      <c r="E94" s="62"/>
      <c r="F94" s="205" t="s">
        <v>160</v>
      </c>
      <c r="G94" s="62"/>
      <c r="H94" s="62"/>
      <c r="I94" s="163"/>
      <c r="J94" s="62"/>
      <c r="K94" s="62"/>
      <c r="L94" s="60"/>
      <c r="M94" s="206"/>
      <c r="N94" s="41"/>
      <c r="O94" s="41"/>
      <c r="P94" s="41"/>
      <c r="Q94" s="41"/>
      <c r="R94" s="41"/>
      <c r="S94" s="41"/>
      <c r="T94" s="77"/>
      <c r="AT94" s="23" t="s">
        <v>159</v>
      </c>
      <c r="AU94" s="23" t="s">
        <v>86</v>
      </c>
    </row>
    <row r="95" spans="2:65" s="12" customFormat="1" ht="13.5">
      <c r="B95" s="217"/>
      <c r="C95" s="218"/>
      <c r="D95" s="204" t="s">
        <v>161</v>
      </c>
      <c r="E95" s="219" t="s">
        <v>21</v>
      </c>
      <c r="F95" s="220" t="s">
        <v>96</v>
      </c>
      <c r="G95" s="218"/>
      <c r="H95" s="221">
        <v>1160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161</v>
      </c>
      <c r="AU95" s="227" t="s">
        <v>86</v>
      </c>
      <c r="AV95" s="12" t="s">
        <v>86</v>
      </c>
      <c r="AW95" s="12" t="s">
        <v>38</v>
      </c>
      <c r="AX95" s="12" t="s">
        <v>75</v>
      </c>
      <c r="AY95" s="227" t="s">
        <v>151</v>
      </c>
    </row>
    <row r="96" spans="2:65" s="13" customFormat="1" ht="13.5">
      <c r="B96" s="228"/>
      <c r="C96" s="229"/>
      <c r="D96" s="204" t="s">
        <v>161</v>
      </c>
      <c r="E96" s="230" t="s">
        <v>21</v>
      </c>
      <c r="F96" s="231" t="s">
        <v>164</v>
      </c>
      <c r="G96" s="229"/>
      <c r="H96" s="232">
        <v>1160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AT96" s="238" t="s">
        <v>161</v>
      </c>
      <c r="AU96" s="238" t="s">
        <v>86</v>
      </c>
      <c r="AV96" s="13" t="s">
        <v>157</v>
      </c>
      <c r="AW96" s="13" t="s">
        <v>38</v>
      </c>
      <c r="AX96" s="13" t="s">
        <v>83</v>
      </c>
      <c r="AY96" s="238" t="s">
        <v>151</v>
      </c>
    </row>
    <row r="97" spans="2:65" s="1" customFormat="1" ht="38.25" customHeight="1">
      <c r="B97" s="40"/>
      <c r="C97" s="192" t="s">
        <v>168</v>
      </c>
      <c r="D97" s="192" t="s">
        <v>153</v>
      </c>
      <c r="E97" s="193" t="s">
        <v>169</v>
      </c>
      <c r="F97" s="194" t="s">
        <v>170</v>
      </c>
      <c r="G97" s="195" t="s">
        <v>98</v>
      </c>
      <c r="H97" s="196">
        <v>1165.1579999999999</v>
      </c>
      <c r="I97" s="197"/>
      <c r="J97" s="198">
        <f>ROUND(I97*H97,2)</f>
        <v>0</v>
      </c>
      <c r="K97" s="194" t="s">
        <v>156</v>
      </c>
      <c r="L97" s="60"/>
      <c r="M97" s="199" t="s">
        <v>21</v>
      </c>
      <c r="N97" s="200" t="s">
        <v>46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157</v>
      </c>
      <c r="AT97" s="23" t="s">
        <v>153</v>
      </c>
      <c r="AU97" s="23" t="s">
        <v>86</v>
      </c>
      <c r="AY97" s="23" t="s">
        <v>151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83</v>
      </c>
      <c r="BK97" s="203">
        <f>ROUND(I97*H97,2)</f>
        <v>0</v>
      </c>
      <c r="BL97" s="23" t="s">
        <v>157</v>
      </c>
      <c r="BM97" s="23" t="s">
        <v>171</v>
      </c>
    </row>
    <row r="98" spans="2:65" s="1" customFormat="1" ht="27">
      <c r="B98" s="40"/>
      <c r="C98" s="62"/>
      <c r="D98" s="204" t="s">
        <v>159</v>
      </c>
      <c r="E98" s="62"/>
      <c r="F98" s="205" t="s">
        <v>160</v>
      </c>
      <c r="G98" s="62"/>
      <c r="H98" s="62"/>
      <c r="I98" s="163"/>
      <c r="J98" s="62"/>
      <c r="K98" s="62"/>
      <c r="L98" s="60"/>
      <c r="M98" s="206"/>
      <c r="N98" s="41"/>
      <c r="O98" s="41"/>
      <c r="P98" s="41"/>
      <c r="Q98" s="41"/>
      <c r="R98" s="41"/>
      <c r="S98" s="41"/>
      <c r="T98" s="77"/>
      <c r="AT98" s="23" t="s">
        <v>159</v>
      </c>
      <c r="AU98" s="23" t="s">
        <v>86</v>
      </c>
    </row>
    <row r="99" spans="2:65" s="12" customFormat="1" ht="13.5">
      <c r="B99" s="217"/>
      <c r="C99" s="218"/>
      <c r="D99" s="204" t="s">
        <v>161</v>
      </c>
      <c r="E99" s="219" t="s">
        <v>21</v>
      </c>
      <c r="F99" s="220" t="s">
        <v>96</v>
      </c>
      <c r="G99" s="218"/>
      <c r="H99" s="221">
        <v>1160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161</v>
      </c>
      <c r="AU99" s="227" t="s">
        <v>86</v>
      </c>
      <c r="AV99" s="12" t="s">
        <v>86</v>
      </c>
      <c r="AW99" s="12" t="s">
        <v>38</v>
      </c>
      <c r="AX99" s="12" t="s">
        <v>75</v>
      </c>
      <c r="AY99" s="227" t="s">
        <v>151</v>
      </c>
    </row>
    <row r="100" spans="2:65" s="11" customFormat="1" ht="13.5">
      <c r="B100" s="207"/>
      <c r="C100" s="208"/>
      <c r="D100" s="204" t="s">
        <v>161</v>
      </c>
      <c r="E100" s="209" t="s">
        <v>21</v>
      </c>
      <c r="F100" s="210" t="s">
        <v>172</v>
      </c>
      <c r="G100" s="208"/>
      <c r="H100" s="209" t="s">
        <v>21</v>
      </c>
      <c r="I100" s="211"/>
      <c r="J100" s="208"/>
      <c r="K100" s="208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161</v>
      </c>
      <c r="AU100" s="216" t="s">
        <v>86</v>
      </c>
      <c r="AV100" s="11" t="s">
        <v>83</v>
      </c>
      <c r="AW100" s="11" t="s">
        <v>38</v>
      </c>
      <c r="AX100" s="11" t="s">
        <v>75</v>
      </c>
      <c r="AY100" s="216" t="s">
        <v>151</v>
      </c>
    </row>
    <row r="101" spans="2:65" s="12" customFormat="1" ht="13.5">
      <c r="B101" s="217"/>
      <c r="C101" s="218"/>
      <c r="D101" s="204" t="s">
        <v>161</v>
      </c>
      <c r="E101" s="219" t="s">
        <v>21</v>
      </c>
      <c r="F101" s="220" t="s">
        <v>173</v>
      </c>
      <c r="G101" s="218"/>
      <c r="H101" s="221">
        <v>5.1580000000000004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161</v>
      </c>
      <c r="AU101" s="227" t="s">
        <v>86</v>
      </c>
      <c r="AV101" s="12" t="s">
        <v>86</v>
      </c>
      <c r="AW101" s="12" t="s">
        <v>38</v>
      </c>
      <c r="AX101" s="12" t="s">
        <v>75</v>
      </c>
      <c r="AY101" s="227" t="s">
        <v>151</v>
      </c>
    </row>
    <row r="102" spans="2:65" s="13" customFormat="1" ht="13.5">
      <c r="B102" s="228"/>
      <c r="C102" s="229"/>
      <c r="D102" s="204" t="s">
        <v>161</v>
      </c>
      <c r="E102" s="230" t="s">
        <v>21</v>
      </c>
      <c r="F102" s="231" t="s">
        <v>164</v>
      </c>
      <c r="G102" s="229"/>
      <c r="H102" s="232">
        <v>1165.1579999999999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AT102" s="238" t="s">
        <v>161</v>
      </c>
      <c r="AU102" s="238" t="s">
        <v>86</v>
      </c>
      <c r="AV102" s="13" t="s">
        <v>157</v>
      </c>
      <c r="AW102" s="13" t="s">
        <v>38</v>
      </c>
      <c r="AX102" s="13" t="s">
        <v>83</v>
      </c>
      <c r="AY102" s="238" t="s">
        <v>151</v>
      </c>
    </row>
    <row r="103" spans="2:65" s="1" customFormat="1" ht="38.25" customHeight="1">
      <c r="B103" s="40"/>
      <c r="C103" s="192" t="s">
        <v>157</v>
      </c>
      <c r="D103" s="192" t="s">
        <v>153</v>
      </c>
      <c r="E103" s="193" t="s">
        <v>174</v>
      </c>
      <c r="F103" s="194" t="s">
        <v>175</v>
      </c>
      <c r="G103" s="195" t="s">
        <v>98</v>
      </c>
      <c r="H103" s="196">
        <v>1160</v>
      </c>
      <c r="I103" s="197"/>
      <c r="J103" s="198">
        <f>ROUND(I103*H103,2)</f>
        <v>0</v>
      </c>
      <c r="K103" s="194" t="s">
        <v>156</v>
      </c>
      <c r="L103" s="60"/>
      <c r="M103" s="199" t="s">
        <v>21</v>
      </c>
      <c r="N103" s="200" t="s">
        <v>46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157</v>
      </c>
      <c r="AT103" s="23" t="s">
        <v>153</v>
      </c>
      <c r="AU103" s="23" t="s">
        <v>86</v>
      </c>
      <c r="AY103" s="23" t="s">
        <v>151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83</v>
      </c>
      <c r="BK103" s="203">
        <f>ROUND(I103*H103,2)</f>
        <v>0</v>
      </c>
      <c r="BL103" s="23" t="s">
        <v>157</v>
      </c>
      <c r="BM103" s="23" t="s">
        <v>176</v>
      </c>
    </row>
    <row r="104" spans="2:65" s="1" customFormat="1" ht="27">
      <c r="B104" s="40"/>
      <c r="C104" s="62"/>
      <c r="D104" s="204" t="s">
        <v>159</v>
      </c>
      <c r="E104" s="62"/>
      <c r="F104" s="205" t="s">
        <v>160</v>
      </c>
      <c r="G104" s="62"/>
      <c r="H104" s="62"/>
      <c r="I104" s="163"/>
      <c r="J104" s="62"/>
      <c r="K104" s="62"/>
      <c r="L104" s="60"/>
      <c r="M104" s="206"/>
      <c r="N104" s="41"/>
      <c r="O104" s="41"/>
      <c r="P104" s="41"/>
      <c r="Q104" s="41"/>
      <c r="R104" s="41"/>
      <c r="S104" s="41"/>
      <c r="T104" s="77"/>
      <c r="AT104" s="23" t="s">
        <v>159</v>
      </c>
      <c r="AU104" s="23" t="s">
        <v>86</v>
      </c>
    </row>
    <row r="105" spans="2:65" s="12" customFormat="1" ht="13.5">
      <c r="B105" s="217"/>
      <c r="C105" s="218"/>
      <c r="D105" s="204" t="s">
        <v>161</v>
      </c>
      <c r="E105" s="219" t="s">
        <v>21</v>
      </c>
      <c r="F105" s="220" t="s">
        <v>96</v>
      </c>
      <c r="G105" s="218"/>
      <c r="H105" s="221">
        <v>1160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161</v>
      </c>
      <c r="AU105" s="227" t="s">
        <v>86</v>
      </c>
      <c r="AV105" s="12" t="s">
        <v>86</v>
      </c>
      <c r="AW105" s="12" t="s">
        <v>38</v>
      </c>
      <c r="AX105" s="12" t="s">
        <v>75</v>
      </c>
      <c r="AY105" s="227" t="s">
        <v>151</v>
      </c>
    </row>
    <row r="106" spans="2:65" s="13" customFormat="1" ht="13.5">
      <c r="B106" s="228"/>
      <c r="C106" s="229"/>
      <c r="D106" s="204" t="s">
        <v>161</v>
      </c>
      <c r="E106" s="230" t="s">
        <v>21</v>
      </c>
      <c r="F106" s="231" t="s">
        <v>164</v>
      </c>
      <c r="G106" s="229"/>
      <c r="H106" s="232">
        <v>1160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AT106" s="238" t="s">
        <v>161</v>
      </c>
      <c r="AU106" s="238" t="s">
        <v>86</v>
      </c>
      <c r="AV106" s="13" t="s">
        <v>157</v>
      </c>
      <c r="AW106" s="13" t="s">
        <v>38</v>
      </c>
      <c r="AX106" s="13" t="s">
        <v>83</v>
      </c>
      <c r="AY106" s="238" t="s">
        <v>151</v>
      </c>
    </row>
    <row r="107" spans="2:65" s="1" customFormat="1" ht="38.25" customHeight="1">
      <c r="B107" s="40"/>
      <c r="C107" s="192" t="s">
        <v>177</v>
      </c>
      <c r="D107" s="192" t="s">
        <v>153</v>
      </c>
      <c r="E107" s="193" t="s">
        <v>178</v>
      </c>
      <c r="F107" s="194" t="s">
        <v>179</v>
      </c>
      <c r="G107" s="195" t="s">
        <v>98</v>
      </c>
      <c r="H107" s="196">
        <v>2320</v>
      </c>
      <c r="I107" s="197"/>
      <c r="J107" s="198">
        <f>ROUND(I107*H107,2)</f>
        <v>0</v>
      </c>
      <c r="K107" s="194" t="s">
        <v>156</v>
      </c>
      <c r="L107" s="60"/>
      <c r="M107" s="199" t="s">
        <v>21</v>
      </c>
      <c r="N107" s="200" t="s">
        <v>46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157</v>
      </c>
      <c r="AT107" s="23" t="s">
        <v>153</v>
      </c>
      <c r="AU107" s="23" t="s">
        <v>86</v>
      </c>
      <c r="AY107" s="23" t="s">
        <v>151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83</v>
      </c>
      <c r="BK107" s="203">
        <f>ROUND(I107*H107,2)</f>
        <v>0</v>
      </c>
      <c r="BL107" s="23" t="s">
        <v>157</v>
      </c>
      <c r="BM107" s="23" t="s">
        <v>180</v>
      </c>
    </row>
    <row r="108" spans="2:65" s="1" customFormat="1" ht="27">
      <c r="B108" s="40"/>
      <c r="C108" s="62"/>
      <c r="D108" s="204" t="s">
        <v>159</v>
      </c>
      <c r="E108" s="62"/>
      <c r="F108" s="205" t="s">
        <v>160</v>
      </c>
      <c r="G108" s="62"/>
      <c r="H108" s="62"/>
      <c r="I108" s="163"/>
      <c r="J108" s="62"/>
      <c r="K108" s="62"/>
      <c r="L108" s="60"/>
      <c r="M108" s="206"/>
      <c r="N108" s="41"/>
      <c r="O108" s="41"/>
      <c r="P108" s="41"/>
      <c r="Q108" s="41"/>
      <c r="R108" s="41"/>
      <c r="S108" s="41"/>
      <c r="T108" s="77"/>
      <c r="AT108" s="23" t="s">
        <v>159</v>
      </c>
      <c r="AU108" s="23" t="s">
        <v>86</v>
      </c>
    </row>
    <row r="109" spans="2:65" s="12" customFormat="1" ht="13.5">
      <c r="B109" s="217"/>
      <c r="C109" s="218"/>
      <c r="D109" s="204" t="s">
        <v>161</v>
      </c>
      <c r="E109" s="219" t="s">
        <v>21</v>
      </c>
      <c r="F109" s="220" t="s">
        <v>181</v>
      </c>
      <c r="G109" s="218"/>
      <c r="H109" s="221">
        <v>2320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161</v>
      </c>
      <c r="AU109" s="227" t="s">
        <v>86</v>
      </c>
      <c r="AV109" s="12" t="s">
        <v>86</v>
      </c>
      <c r="AW109" s="12" t="s">
        <v>38</v>
      </c>
      <c r="AX109" s="12" t="s">
        <v>75</v>
      </c>
      <c r="AY109" s="227" t="s">
        <v>151</v>
      </c>
    </row>
    <row r="110" spans="2:65" s="13" customFormat="1" ht="13.5">
      <c r="B110" s="228"/>
      <c r="C110" s="229"/>
      <c r="D110" s="204" t="s">
        <v>161</v>
      </c>
      <c r="E110" s="230" t="s">
        <v>21</v>
      </c>
      <c r="F110" s="231" t="s">
        <v>164</v>
      </c>
      <c r="G110" s="229"/>
      <c r="H110" s="232">
        <v>2320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AT110" s="238" t="s">
        <v>161</v>
      </c>
      <c r="AU110" s="238" t="s">
        <v>86</v>
      </c>
      <c r="AV110" s="13" t="s">
        <v>157</v>
      </c>
      <c r="AW110" s="13" t="s">
        <v>38</v>
      </c>
      <c r="AX110" s="13" t="s">
        <v>83</v>
      </c>
      <c r="AY110" s="238" t="s">
        <v>151</v>
      </c>
    </row>
    <row r="111" spans="2:65" s="1" customFormat="1" ht="38.25" customHeight="1">
      <c r="B111" s="40"/>
      <c r="C111" s="192" t="s">
        <v>182</v>
      </c>
      <c r="D111" s="192" t="s">
        <v>153</v>
      </c>
      <c r="E111" s="193" t="s">
        <v>183</v>
      </c>
      <c r="F111" s="194" t="s">
        <v>184</v>
      </c>
      <c r="G111" s="195" t="s">
        <v>98</v>
      </c>
      <c r="H111" s="196">
        <v>1160</v>
      </c>
      <c r="I111" s="197"/>
      <c r="J111" s="198">
        <f>ROUND(I111*H111,2)</f>
        <v>0</v>
      </c>
      <c r="K111" s="194" t="s">
        <v>156</v>
      </c>
      <c r="L111" s="60"/>
      <c r="M111" s="199" t="s">
        <v>21</v>
      </c>
      <c r="N111" s="200" t="s">
        <v>46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157</v>
      </c>
      <c r="AT111" s="23" t="s">
        <v>153</v>
      </c>
      <c r="AU111" s="23" t="s">
        <v>86</v>
      </c>
      <c r="AY111" s="23" t="s">
        <v>151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83</v>
      </c>
      <c r="BK111" s="203">
        <f>ROUND(I111*H111,2)</f>
        <v>0</v>
      </c>
      <c r="BL111" s="23" t="s">
        <v>157</v>
      </c>
      <c r="BM111" s="23" t="s">
        <v>185</v>
      </c>
    </row>
    <row r="112" spans="2:65" s="1" customFormat="1" ht="27">
      <c r="B112" s="40"/>
      <c r="C112" s="62"/>
      <c r="D112" s="204" t="s">
        <v>159</v>
      </c>
      <c r="E112" s="62"/>
      <c r="F112" s="205" t="s">
        <v>160</v>
      </c>
      <c r="G112" s="62"/>
      <c r="H112" s="62"/>
      <c r="I112" s="163"/>
      <c r="J112" s="62"/>
      <c r="K112" s="62"/>
      <c r="L112" s="60"/>
      <c r="M112" s="206"/>
      <c r="N112" s="41"/>
      <c r="O112" s="41"/>
      <c r="P112" s="41"/>
      <c r="Q112" s="41"/>
      <c r="R112" s="41"/>
      <c r="S112" s="41"/>
      <c r="T112" s="77"/>
      <c r="AT112" s="23" t="s">
        <v>159</v>
      </c>
      <c r="AU112" s="23" t="s">
        <v>86</v>
      </c>
    </row>
    <row r="113" spans="2:65" s="12" customFormat="1" ht="13.5">
      <c r="B113" s="217"/>
      <c r="C113" s="218"/>
      <c r="D113" s="204" t="s">
        <v>161</v>
      </c>
      <c r="E113" s="219" t="s">
        <v>21</v>
      </c>
      <c r="F113" s="220" t="s">
        <v>96</v>
      </c>
      <c r="G113" s="218"/>
      <c r="H113" s="221">
        <v>1160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161</v>
      </c>
      <c r="AU113" s="227" t="s">
        <v>86</v>
      </c>
      <c r="AV113" s="12" t="s">
        <v>86</v>
      </c>
      <c r="AW113" s="12" t="s">
        <v>38</v>
      </c>
      <c r="AX113" s="12" t="s">
        <v>75</v>
      </c>
      <c r="AY113" s="227" t="s">
        <v>151</v>
      </c>
    </row>
    <row r="114" spans="2:65" s="13" customFormat="1" ht="13.5">
      <c r="B114" s="228"/>
      <c r="C114" s="229"/>
      <c r="D114" s="204" t="s">
        <v>161</v>
      </c>
      <c r="E114" s="230" t="s">
        <v>21</v>
      </c>
      <c r="F114" s="231" t="s">
        <v>164</v>
      </c>
      <c r="G114" s="229"/>
      <c r="H114" s="232">
        <v>1160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AT114" s="238" t="s">
        <v>161</v>
      </c>
      <c r="AU114" s="238" t="s">
        <v>86</v>
      </c>
      <c r="AV114" s="13" t="s">
        <v>157</v>
      </c>
      <c r="AW114" s="13" t="s">
        <v>38</v>
      </c>
      <c r="AX114" s="13" t="s">
        <v>83</v>
      </c>
      <c r="AY114" s="238" t="s">
        <v>151</v>
      </c>
    </row>
    <row r="115" spans="2:65" s="1" customFormat="1" ht="25.5" customHeight="1">
      <c r="B115" s="40"/>
      <c r="C115" s="192" t="s">
        <v>186</v>
      </c>
      <c r="D115" s="192" t="s">
        <v>153</v>
      </c>
      <c r="E115" s="193" t="s">
        <v>187</v>
      </c>
      <c r="F115" s="194" t="s">
        <v>188</v>
      </c>
      <c r="G115" s="195" t="s">
        <v>98</v>
      </c>
      <c r="H115" s="196">
        <v>1160</v>
      </c>
      <c r="I115" s="197"/>
      <c r="J115" s="198">
        <f>ROUND(I115*H115,2)</f>
        <v>0</v>
      </c>
      <c r="K115" s="194" t="s">
        <v>156</v>
      </c>
      <c r="L115" s="60"/>
      <c r="M115" s="199" t="s">
        <v>21</v>
      </c>
      <c r="N115" s="200" t="s">
        <v>46</v>
      </c>
      <c r="O115" s="41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3" t="s">
        <v>157</v>
      </c>
      <c r="AT115" s="23" t="s">
        <v>153</v>
      </c>
      <c r="AU115" s="23" t="s">
        <v>86</v>
      </c>
      <c r="AY115" s="23" t="s">
        <v>151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83</v>
      </c>
      <c r="BK115" s="203">
        <f>ROUND(I115*H115,2)</f>
        <v>0</v>
      </c>
      <c r="BL115" s="23" t="s">
        <v>157</v>
      </c>
      <c r="BM115" s="23" t="s">
        <v>189</v>
      </c>
    </row>
    <row r="116" spans="2:65" s="1" customFormat="1" ht="27">
      <c r="B116" s="40"/>
      <c r="C116" s="62"/>
      <c r="D116" s="204" t="s">
        <v>159</v>
      </c>
      <c r="E116" s="62"/>
      <c r="F116" s="205" t="s">
        <v>160</v>
      </c>
      <c r="G116" s="62"/>
      <c r="H116" s="62"/>
      <c r="I116" s="163"/>
      <c r="J116" s="62"/>
      <c r="K116" s="62"/>
      <c r="L116" s="60"/>
      <c r="M116" s="206"/>
      <c r="N116" s="41"/>
      <c r="O116" s="41"/>
      <c r="P116" s="41"/>
      <c r="Q116" s="41"/>
      <c r="R116" s="41"/>
      <c r="S116" s="41"/>
      <c r="T116" s="77"/>
      <c r="AT116" s="23" t="s">
        <v>159</v>
      </c>
      <c r="AU116" s="23" t="s">
        <v>86</v>
      </c>
    </row>
    <row r="117" spans="2:65" s="12" customFormat="1" ht="13.5">
      <c r="B117" s="217"/>
      <c r="C117" s="218"/>
      <c r="D117" s="204" t="s">
        <v>161</v>
      </c>
      <c r="E117" s="219" t="s">
        <v>21</v>
      </c>
      <c r="F117" s="220" t="s">
        <v>96</v>
      </c>
      <c r="G117" s="218"/>
      <c r="H117" s="221">
        <v>1160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161</v>
      </c>
      <c r="AU117" s="227" t="s">
        <v>86</v>
      </c>
      <c r="AV117" s="12" t="s">
        <v>86</v>
      </c>
      <c r="AW117" s="12" t="s">
        <v>38</v>
      </c>
      <c r="AX117" s="12" t="s">
        <v>75</v>
      </c>
      <c r="AY117" s="227" t="s">
        <v>151</v>
      </c>
    </row>
    <row r="118" spans="2:65" s="13" customFormat="1" ht="13.5">
      <c r="B118" s="228"/>
      <c r="C118" s="229"/>
      <c r="D118" s="204" t="s">
        <v>161</v>
      </c>
      <c r="E118" s="230" t="s">
        <v>21</v>
      </c>
      <c r="F118" s="231" t="s">
        <v>164</v>
      </c>
      <c r="G118" s="229"/>
      <c r="H118" s="232">
        <v>1160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161</v>
      </c>
      <c r="AU118" s="238" t="s">
        <v>86</v>
      </c>
      <c r="AV118" s="13" t="s">
        <v>157</v>
      </c>
      <c r="AW118" s="13" t="s">
        <v>38</v>
      </c>
      <c r="AX118" s="13" t="s">
        <v>83</v>
      </c>
      <c r="AY118" s="238" t="s">
        <v>151</v>
      </c>
    </row>
    <row r="119" spans="2:65" s="1" customFormat="1" ht="16.5" customHeight="1">
      <c r="B119" s="40"/>
      <c r="C119" s="192" t="s">
        <v>190</v>
      </c>
      <c r="D119" s="192" t="s">
        <v>153</v>
      </c>
      <c r="E119" s="193" t="s">
        <v>191</v>
      </c>
      <c r="F119" s="194" t="s">
        <v>192</v>
      </c>
      <c r="G119" s="195" t="s">
        <v>98</v>
      </c>
      <c r="H119" s="196">
        <v>1160</v>
      </c>
      <c r="I119" s="197"/>
      <c r="J119" s="198">
        <f>ROUND(I119*H119,2)</f>
        <v>0</v>
      </c>
      <c r="K119" s="194" t="s">
        <v>156</v>
      </c>
      <c r="L119" s="60"/>
      <c r="M119" s="199" t="s">
        <v>21</v>
      </c>
      <c r="N119" s="200" t="s">
        <v>46</v>
      </c>
      <c r="O119" s="4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3" t="s">
        <v>157</v>
      </c>
      <c r="AT119" s="23" t="s">
        <v>153</v>
      </c>
      <c r="AU119" s="23" t="s">
        <v>86</v>
      </c>
      <c r="AY119" s="23" t="s">
        <v>151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83</v>
      </c>
      <c r="BK119" s="203">
        <f>ROUND(I119*H119,2)</f>
        <v>0</v>
      </c>
      <c r="BL119" s="23" t="s">
        <v>157</v>
      </c>
      <c r="BM119" s="23" t="s">
        <v>193</v>
      </c>
    </row>
    <row r="120" spans="2:65" s="1" customFormat="1" ht="27">
      <c r="B120" s="40"/>
      <c r="C120" s="62"/>
      <c r="D120" s="204" t="s">
        <v>159</v>
      </c>
      <c r="E120" s="62"/>
      <c r="F120" s="205" t="s">
        <v>160</v>
      </c>
      <c r="G120" s="62"/>
      <c r="H120" s="62"/>
      <c r="I120" s="163"/>
      <c r="J120" s="62"/>
      <c r="K120" s="62"/>
      <c r="L120" s="60"/>
      <c r="M120" s="206"/>
      <c r="N120" s="41"/>
      <c r="O120" s="41"/>
      <c r="P120" s="41"/>
      <c r="Q120" s="41"/>
      <c r="R120" s="41"/>
      <c r="S120" s="41"/>
      <c r="T120" s="77"/>
      <c r="AT120" s="23" t="s">
        <v>159</v>
      </c>
      <c r="AU120" s="23" t="s">
        <v>86</v>
      </c>
    </row>
    <row r="121" spans="2:65" s="12" customFormat="1" ht="13.5">
      <c r="B121" s="217"/>
      <c r="C121" s="218"/>
      <c r="D121" s="204" t="s">
        <v>161</v>
      </c>
      <c r="E121" s="219" t="s">
        <v>21</v>
      </c>
      <c r="F121" s="220" t="s">
        <v>96</v>
      </c>
      <c r="G121" s="218"/>
      <c r="H121" s="221">
        <v>1160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161</v>
      </c>
      <c r="AU121" s="227" t="s">
        <v>86</v>
      </c>
      <c r="AV121" s="12" t="s">
        <v>86</v>
      </c>
      <c r="AW121" s="12" t="s">
        <v>38</v>
      </c>
      <c r="AX121" s="12" t="s">
        <v>75</v>
      </c>
      <c r="AY121" s="227" t="s">
        <v>151</v>
      </c>
    </row>
    <row r="122" spans="2:65" s="13" customFormat="1" ht="13.5">
      <c r="B122" s="228"/>
      <c r="C122" s="229"/>
      <c r="D122" s="204" t="s">
        <v>161</v>
      </c>
      <c r="E122" s="230" t="s">
        <v>21</v>
      </c>
      <c r="F122" s="231" t="s">
        <v>164</v>
      </c>
      <c r="G122" s="229"/>
      <c r="H122" s="232">
        <v>1160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161</v>
      </c>
      <c r="AU122" s="238" t="s">
        <v>86</v>
      </c>
      <c r="AV122" s="13" t="s">
        <v>157</v>
      </c>
      <c r="AW122" s="13" t="s">
        <v>38</v>
      </c>
      <c r="AX122" s="13" t="s">
        <v>83</v>
      </c>
      <c r="AY122" s="238" t="s">
        <v>151</v>
      </c>
    </row>
    <row r="123" spans="2:65" s="1" customFormat="1" ht="25.5" customHeight="1">
      <c r="B123" s="40"/>
      <c r="C123" s="192" t="s">
        <v>194</v>
      </c>
      <c r="D123" s="192" t="s">
        <v>153</v>
      </c>
      <c r="E123" s="193" t="s">
        <v>195</v>
      </c>
      <c r="F123" s="194" t="s">
        <v>196</v>
      </c>
      <c r="G123" s="195" t="s">
        <v>197</v>
      </c>
      <c r="H123" s="196">
        <v>1972</v>
      </c>
      <c r="I123" s="197"/>
      <c r="J123" s="198">
        <f>ROUND(I123*H123,2)</f>
        <v>0</v>
      </c>
      <c r="K123" s="194" t="s">
        <v>156</v>
      </c>
      <c r="L123" s="60"/>
      <c r="M123" s="199" t="s">
        <v>21</v>
      </c>
      <c r="N123" s="200" t="s">
        <v>46</v>
      </c>
      <c r="O123" s="4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3" t="s">
        <v>157</v>
      </c>
      <c r="AT123" s="23" t="s">
        <v>153</v>
      </c>
      <c r="AU123" s="23" t="s">
        <v>86</v>
      </c>
      <c r="AY123" s="23" t="s">
        <v>151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83</v>
      </c>
      <c r="BK123" s="203">
        <f>ROUND(I123*H123,2)</f>
        <v>0</v>
      </c>
      <c r="BL123" s="23" t="s">
        <v>157</v>
      </c>
      <c r="BM123" s="23" t="s">
        <v>198</v>
      </c>
    </row>
    <row r="124" spans="2:65" s="1" customFormat="1" ht="27">
      <c r="B124" s="40"/>
      <c r="C124" s="62"/>
      <c r="D124" s="204" t="s">
        <v>159</v>
      </c>
      <c r="E124" s="62"/>
      <c r="F124" s="205" t="s">
        <v>160</v>
      </c>
      <c r="G124" s="62"/>
      <c r="H124" s="62"/>
      <c r="I124" s="163"/>
      <c r="J124" s="62"/>
      <c r="K124" s="62"/>
      <c r="L124" s="60"/>
      <c r="M124" s="206"/>
      <c r="N124" s="41"/>
      <c r="O124" s="41"/>
      <c r="P124" s="41"/>
      <c r="Q124" s="41"/>
      <c r="R124" s="41"/>
      <c r="S124" s="41"/>
      <c r="T124" s="77"/>
      <c r="AT124" s="23" t="s">
        <v>159</v>
      </c>
      <c r="AU124" s="23" t="s">
        <v>86</v>
      </c>
    </row>
    <row r="125" spans="2:65" s="12" customFormat="1" ht="13.5">
      <c r="B125" s="217"/>
      <c r="C125" s="218"/>
      <c r="D125" s="204" t="s">
        <v>161</v>
      </c>
      <c r="E125" s="219" t="s">
        <v>21</v>
      </c>
      <c r="F125" s="220" t="s">
        <v>199</v>
      </c>
      <c r="G125" s="218"/>
      <c r="H125" s="221">
        <v>1972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161</v>
      </c>
      <c r="AU125" s="227" t="s">
        <v>86</v>
      </c>
      <c r="AV125" s="12" t="s">
        <v>86</v>
      </c>
      <c r="AW125" s="12" t="s">
        <v>38</v>
      </c>
      <c r="AX125" s="12" t="s">
        <v>75</v>
      </c>
      <c r="AY125" s="227" t="s">
        <v>151</v>
      </c>
    </row>
    <row r="126" spans="2:65" s="13" customFormat="1" ht="13.5">
      <c r="B126" s="228"/>
      <c r="C126" s="229"/>
      <c r="D126" s="204" t="s">
        <v>161</v>
      </c>
      <c r="E126" s="230" t="s">
        <v>21</v>
      </c>
      <c r="F126" s="231" t="s">
        <v>164</v>
      </c>
      <c r="G126" s="229"/>
      <c r="H126" s="232">
        <v>1972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AT126" s="238" t="s">
        <v>161</v>
      </c>
      <c r="AU126" s="238" t="s">
        <v>86</v>
      </c>
      <c r="AV126" s="13" t="s">
        <v>157</v>
      </c>
      <c r="AW126" s="13" t="s">
        <v>38</v>
      </c>
      <c r="AX126" s="13" t="s">
        <v>83</v>
      </c>
      <c r="AY126" s="238" t="s">
        <v>151</v>
      </c>
    </row>
    <row r="127" spans="2:65" s="1" customFormat="1" ht="38.25" customHeight="1">
      <c r="B127" s="40"/>
      <c r="C127" s="192" t="s">
        <v>200</v>
      </c>
      <c r="D127" s="192" t="s">
        <v>153</v>
      </c>
      <c r="E127" s="193" t="s">
        <v>201</v>
      </c>
      <c r="F127" s="194" t="s">
        <v>202</v>
      </c>
      <c r="G127" s="195" t="s">
        <v>203</v>
      </c>
      <c r="H127" s="196">
        <v>450</v>
      </c>
      <c r="I127" s="197"/>
      <c r="J127" s="198">
        <f>ROUND(I127*H127,2)</f>
        <v>0</v>
      </c>
      <c r="K127" s="194" t="s">
        <v>156</v>
      </c>
      <c r="L127" s="60"/>
      <c r="M127" s="199" t="s">
        <v>21</v>
      </c>
      <c r="N127" s="200" t="s">
        <v>46</v>
      </c>
      <c r="O127" s="41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3" t="s">
        <v>157</v>
      </c>
      <c r="AT127" s="23" t="s">
        <v>153</v>
      </c>
      <c r="AU127" s="23" t="s">
        <v>86</v>
      </c>
      <c r="AY127" s="23" t="s">
        <v>151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83</v>
      </c>
      <c r="BK127" s="203">
        <f>ROUND(I127*H127,2)</f>
        <v>0</v>
      </c>
      <c r="BL127" s="23" t="s">
        <v>157</v>
      </c>
      <c r="BM127" s="23" t="s">
        <v>204</v>
      </c>
    </row>
    <row r="128" spans="2:65" s="1" customFormat="1" ht="27">
      <c r="B128" s="40"/>
      <c r="C128" s="62"/>
      <c r="D128" s="204" t="s">
        <v>159</v>
      </c>
      <c r="E128" s="62"/>
      <c r="F128" s="205" t="s">
        <v>160</v>
      </c>
      <c r="G128" s="62"/>
      <c r="H128" s="62"/>
      <c r="I128" s="163"/>
      <c r="J128" s="62"/>
      <c r="K128" s="62"/>
      <c r="L128" s="60"/>
      <c r="M128" s="206"/>
      <c r="N128" s="41"/>
      <c r="O128" s="41"/>
      <c r="P128" s="41"/>
      <c r="Q128" s="41"/>
      <c r="R128" s="41"/>
      <c r="S128" s="41"/>
      <c r="T128" s="77"/>
      <c r="AT128" s="23" t="s">
        <v>159</v>
      </c>
      <c r="AU128" s="23" t="s">
        <v>86</v>
      </c>
    </row>
    <row r="129" spans="2:65" s="11" customFormat="1" ht="27">
      <c r="B129" s="207"/>
      <c r="C129" s="208"/>
      <c r="D129" s="204" t="s">
        <v>161</v>
      </c>
      <c r="E129" s="209" t="s">
        <v>21</v>
      </c>
      <c r="F129" s="210" t="s">
        <v>205</v>
      </c>
      <c r="G129" s="208"/>
      <c r="H129" s="209" t="s">
        <v>21</v>
      </c>
      <c r="I129" s="211"/>
      <c r="J129" s="208"/>
      <c r="K129" s="208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161</v>
      </c>
      <c r="AU129" s="216" t="s">
        <v>86</v>
      </c>
      <c r="AV129" s="11" t="s">
        <v>83</v>
      </c>
      <c r="AW129" s="11" t="s">
        <v>38</v>
      </c>
      <c r="AX129" s="11" t="s">
        <v>75</v>
      </c>
      <c r="AY129" s="216" t="s">
        <v>151</v>
      </c>
    </row>
    <row r="130" spans="2:65" s="12" customFormat="1" ht="13.5">
      <c r="B130" s="217"/>
      <c r="C130" s="218"/>
      <c r="D130" s="204" t="s">
        <v>161</v>
      </c>
      <c r="E130" s="219" t="s">
        <v>21</v>
      </c>
      <c r="F130" s="220" t="s">
        <v>206</v>
      </c>
      <c r="G130" s="218"/>
      <c r="H130" s="221">
        <v>450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161</v>
      </c>
      <c r="AU130" s="227" t="s">
        <v>86</v>
      </c>
      <c r="AV130" s="12" t="s">
        <v>86</v>
      </c>
      <c r="AW130" s="12" t="s">
        <v>38</v>
      </c>
      <c r="AX130" s="12" t="s">
        <v>75</v>
      </c>
      <c r="AY130" s="227" t="s">
        <v>151</v>
      </c>
    </row>
    <row r="131" spans="2:65" s="13" customFormat="1" ht="13.5">
      <c r="B131" s="228"/>
      <c r="C131" s="229"/>
      <c r="D131" s="204" t="s">
        <v>161</v>
      </c>
      <c r="E131" s="230" t="s">
        <v>21</v>
      </c>
      <c r="F131" s="231" t="s">
        <v>164</v>
      </c>
      <c r="G131" s="229"/>
      <c r="H131" s="232">
        <v>450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161</v>
      </c>
      <c r="AU131" s="238" t="s">
        <v>86</v>
      </c>
      <c r="AV131" s="13" t="s">
        <v>157</v>
      </c>
      <c r="AW131" s="13" t="s">
        <v>38</v>
      </c>
      <c r="AX131" s="13" t="s">
        <v>83</v>
      </c>
      <c r="AY131" s="238" t="s">
        <v>151</v>
      </c>
    </row>
    <row r="132" spans="2:65" s="1" customFormat="1" ht="25.5" customHeight="1">
      <c r="B132" s="40"/>
      <c r="C132" s="192" t="s">
        <v>207</v>
      </c>
      <c r="D132" s="192" t="s">
        <v>153</v>
      </c>
      <c r="E132" s="193" t="s">
        <v>208</v>
      </c>
      <c r="F132" s="194" t="s">
        <v>209</v>
      </c>
      <c r="G132" s="195" t="s">
        <v>203</v>
      </c>
      <c r="H132" s="196">
        <v>450</v>
      </c>
      <c r="I132" s="197"/>
      <c r="J132" s="198">
        <f>ROUND(I132*H132,2)</f>
        <v>0</v>
      </c>
      <c r="K132" s="194" t="s">
        <v>156</v>
      </c>
      <c r="L132" s="60"/>
      <c r="M132" s="199" t="s">
        <v>21</v>
      </c>
      <c r="N132" s="200" t="s">
        <v>46</v>
      </c>
      <c r="O132" s="4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3" t="s">
        <v>157</v>
      </c>
      <c r="AT132" s="23" t="s">
        <v>153</v>
      </c>
      <c r="AU132" s="23" t="s">
        <v>86</v>
      </c>
      <c r="AY132" s="23" t="s">
        <v>151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83</v>
      </c>
      <c r="BK132" s="203">
        <f>ROUND(I132*H132,2)</f>
        <v>0</v>
      </c>
      <c r="BL132" s="23" t="s">
        <v>157</v>
      </c>
      <c r="BM132" s="23" t="s">
        <v>210</v>
      </c>
    </row>
    <row r="133" spans="2:65" s="1" customFormat="1" ht="27">
      <c r="B133" s="40"/>
      <c r="C133" s="62"/>
      <c r="D133" s="204" t="s">
        <v>159</v>
      </c>
      <c r="E133" s="62"/>
      <c r="F133" s="205" t="s">
        <v>160</v>
      </c>
      <c r="G133" s="62"/>
      <c r="H133" s="62"/>
      <c r="I133" s="163"/>
      <c r="J133" s="62"/>
      <c r="K133" s="62"/>
      <c r="L133" s="60"/>
      <c r="M133" s="206"/>
      <c r="N133" s="41"/>
      <c r="O133" s="41"/>
      <c r="P133" s="41"/>
      <c r="Q133" s="41"/>
      <c r="R133" s="41"/>
      <c r="S133" s="41"/>
      <c r="T133" s="77"/>
      <c r="AT133" s="23" t="s">
        <v>159</v>
      </c>
      <c r="AU133" s="23" t="s">
        <v>86</v>
      </c>
    </row>
    <row r="134" spans="2:65" s="12" customFormat="1" ht="13.5">
      <c r="B134" s="217"/>
      <c r="C134" s="218"/>
      <c r="D134" s="204" t="s">
        <v>161</v>
      </c>
      <c r="E134" s="219" t="s">
        <v>21</v>
      </c>
      <c r="F134" s="220" t="s">
        <v>206</v>
      </c>
      <c r="G134" s="218"/>
      <c r="H134" s="221">
        <v>450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161</v>
      </c>
      <c r="AU134" s="227" t="s">
        <v>86</v>
      </c>
      <c r="AV134" s="12" t="s">
        <v>86</v>
      </c>
      <c r="AW134" s="12" t="s">
        <v>38</v>
      </c>
      <c r="AX134" s="12" t="s">
        <v>75</v>
      </c>
      <c r="AY134" s="227" t="s">
        <v>151</v>
      </c>
    </row>
    <row r="135" spans="2:65" s="13" customFormat="1" ht="13.5">
      <c r="B135" s="228"/>
      <c r="C135" s="229"/>
      <c r="D135" s="204" t="s">
        <v>161</v>
      </c>
      <c r="E135" s="230" t="s">
        <v>21</v>
      </c>
      <c r="F135" s="231" t="s">
        <v>164</v>
      </c>
      <c r="G135" s="229"/>
      <c r="H135" s="232">
        <v>450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161</v>
      </c>
      <c r="AU135" s="238" t="s">
        <v>86</v>
      </c>
      <c r="AV135" s="13" t="s">
        <v>157</v>
      </c>
      <c r="AW135" s="13" t="s">
        <v>38</v>
      </c>
      <c r="AX135" s="13" t="s">
        <v>83</v>
      </c>
      <c r="AY135" s="238" t="s">
        <v>151</v>
      </c>
    </row>
    <row r="136" spans="2:65" s="1" customFormat="1" ht="16.5" customHeight="1">
      <c r="B136" s="40"/>
      <c r="C136" s="239" t="s">
        <v>211</v>
      </c>
      <c r="D136" s="239" t="s">
        <v>212</v>
      </c>
      <c r="E136" s="240" t="s">
        <v>213</v>
      </c>
      <c r="F136" s="241" t="s">
        <v>214</v>
      </c>
      <c r="G136" s="242" t="s">
        <v>215</v>
      </c>
      <c r="H136" s="243">
        <v>6.75</v>
      </c>
      <c r="I136" s="244"/>
      <c r="J136" s="245">
        <f>ROUND(I136*H136,2)</f>
        <v>0</v>
      </c>
      <c r="K136" s="241" t="s">
        <v>156</v>
      </c>
      <c r="L136" s="246"/>
      <c r="M136" s="247" t="s">
        <v>21</v>
      </c>
      <c r="N136" s="248" t="s">
        <v>46</v>
      </c>
      <c r="O136" s="41"/>
      <c r="P136" s="201">
        <f>O136*H136</f>
        <v>0</v>
      </c>
      <c r="Q136" s="201">
        <v>1E-3</v>
      </c>
      <c r="R136" s="201">
        <f>Q136*H136</f>
        <v>6.7499999999999999E-3</v>
      </c>
      <c r="S136" s="201">
        <v>0</v>
      </c>
      <c r="T136" s="202">
        <f>S136*H136</f>
        <v>0</v>
      </c>
      <c r="AR136" s="23" t="s">
        <v>190</v>
      </c>
      <c r="AT136" s="23" t="s">
        <v>212</v>
      </c>
      <c r="AU136" s="23" t="s">
        <v>86</v>
      </c>
      <c r="AY136" s="23" t="s">
        <v>151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3" t="s">
        <v>83</v>
      </c>
      <c r="BK136" s="203">
        <f>ROUND(I136*H136,2)</f>
        <v>0</v>
      </c>
      <c r="BL136" s="23" t="s">
        <v>157</v>
      </c>
      <c r="BM136" s="23" t="s">
        <v>216</v>
      </c>
    </row>
    <row r="137" spans="2:65" s="1" customFormat="1" ht="27">
      <c r="B137" s="40"/>
      <c r="C137" s="62"/>
      <c r="D137" s="204" t="s">
        <v>159</v>
      </c>
      <c r="E137" s="62"/>
      <c r="F137" s="205" t="s">
        <v>160</v>
      </c>
      <c r="G137" s="62"/>
      <c r="H137" s="62"/>
      <c r="I137" s="163"/>
      <c r="J137" s="62"/>
      <c r="K137" s="62"/>
      <c r="L137" s="60"/>
      <c r="M137" s="206"/>
      <c r="N137" s="41"/>
      <c r="O137" s="41"/>
      <c r="P137" s="41"/>
      <c r="Q137" s="41"/>
      <c r="R137" s="41"/>
      <c r="S137" s="41"/>
      <c r="T137" s="77"/>
      <c r="AT137" s="23" t="s">
        <v>159</v>
      </c>
      <c r="AU137" s="23" t="s">
        <v>86</v>
      </c>
    </row>
    <row r="138" spans="2:65" s="12" customFormat="1" ht="13.5">
      <c r="B138" s="217"/>
      <c r="C138" s="218"/>
      <c r="D138" s="204" t="s">
        <v>161</v>
      </c>
      <c r="E138" s="218"/>
      <c r="F138" s="220" t="s">
        <v>217</v>
      </c>
      <c r="G138" s="218"/>
      <c r="H138" s="221">
        <v>6.75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161</v>
      </c>
      <c r="AU138" s="227" t="s">
        <v>86</v>
      </c>
      <c r="AV138" s="12" t="s">
        <v>86</v>
      </c>
      <c r="AW138" s="12" t="s">
        <v>6</v>
      </c>
      <c r="AX138" s="12" t="s">
        <v>83</v>
      </c>
      <c r="AY138" s="227" t="s">
        <v>151</v>
      </c>
    </row>
    <row r="139" spans="2:65" s="1" customFormat="1" ht="25.5" customHeight="1">
      <c r="B139" s="40"/>
      <c r="C139" s="192" t="s">
        <v>218</v>
      </c>
      <c r="D139" s="192" t="s">
        <v>153</v>
      </c>
      <c r="E139" s="193" t="s">
        <v>219</v>
      </c>
      <c r="F139" s="194" t="s">
        <v>220</v>
      </c>
      <c r="G139" s="195" t="s">
        <v>221</v>
      </c>
      <c r="H139" s="196">
        <v>3</v>
      </c>
      <c r="I139" s="197"/>
      <c r="J139" s="198">
        <f>ROUND(I139*H139,2)</f>
        <v>0</v>
      </c>
      <c r="K139" s="194" t="s">
        <v>21</v>
      </c>
      <c r="L139" s="60"/>
      <c r="M139" s="199" t="s">
        <v>21</v>
      </c>
      <c r="N139" s="200" t="s">
        <v>46</v>
      </c>
      <c r="O139" s="4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23" t="s">
        <v>157</v>
      </c>
      <c r="AT139" s="23" t="s">
        <v>153</v>
      </c>
      <c r="AU139" s="23" t="s">
        <v>86</v>
      </c>
      <c r="AY139" s="23" t="s">
        <v>151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3" t="s">
        <v>83</v>
      </c>
      <c r="BK139" s="203">
        <f>ROUND(I139*H139,2)</f>
        <v>0</v>
      </c>
      <c r="BL139" s="23" t="s">
        <v>157</v>
      </c>
      <c r="BM139" s="23" t="s">
        <v>222</v>
      </c>
    </row>
    <row r="140" spans="2:65" s="1" customFormat="1" ht="27">
      <c r="B140" s="40"/>
      <c r="C140" s="62"/>
      <c r="D140" s="204" t="s">
        <v>159</v>
      </c>
      <c r="E140" s="62"/>
      <c r="F140" s="205" t="s">
        <v>160</v>
      </c>
      <c r="G140" s="62"/>
      <c r="H140" s="62"/>
      <c r="I140" s="163"/>
      <c r="J140" s="62"/>
      <c r="K140" s="62"/>
      <c r="L140" s="60"/>
      <c r="M140" s="206"/>
      <c r="N140" s="41"/>
      <c r="O140" s="41"/>
      <c r="P140" s="41"/>
      <c r="Q140" s="41"/>
      <c r="R140" s="41"/>
      <c r="S140" s="41"/>
      <c r="T140" s="77"/>
      <c r="AT140" s="23" t="s">
        <v>159</v>
      </c>
      <c r="AU140" s="23" t="s">
        <v>86</v>
      </c>
    </row>
    <row r="141" spans="2:65" s="11" customFormat="1" ht="13.5">
      <c r="B141" s="207"/>
      <c r="C141" s="208"/>
      <c r="D141" s="204" t="s">
        <v>161</v>
      </c>
      <c r="E141" s="209" t="s">
        <v>21</v>
      </c>
      <c r="F141" s="210" t="s">
        <v>223</v>
      </c>
      <c r="G141" s="208"/>
      <c r="H141" s="209" t="s">
        <v>21</v>
      </c>
      <c r="I141" s="211"/>
      <c r="J141" s="208"/>
      <c r="K141" s="208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161</v>
      </c>
      <c r="AU141" s="216" t="s">
        <v>86</v>
      </c>
      <c r="AV141" s="11" t="s">
        <v>83</v>
      </c>
      <c r="AW141" s="11" t="s">
        <v>38</v>
      </c>
      <c r="AX141" s="11" t="s">
        <v>75</v>
      </c>
      <c r="AY141" s="216" t="s">
        <v>151</v>
      </c>
    </row>
    <row r="142" spans="2:65" s="12" customFormat="1" ht="13.5">
      <c r="B142" s="217"/>
      <c r="C142" s="218"/>
      <c r="D142" s="204" t="s">
        <v>161</v>
      </c>
      <c r="E142" s="219" t="s">
        <v>21</v>
      </c>
      <c r="F142" s="220" t="s">
        <v>168</v>
      </c>
      <c r="G142" s="218"/>
      <c r="H142" s="221">
        <v>3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161</v>
      </c>
      <c r="AU142" s="227" t="s">
        <v>86</v>
      </c>
      <c r="AV142" s="12" t="s">
        <v>86</v>
      </c>
      <c r="AW142" s="12" t="s">
        <v>38</v>
      </c>
      <c r="AX142" s="12" t="s">
        <v>75</v>
      </c>
      <c r="AY142" s="227" t="s">
        <v>151</v>
      </c>
    </row>
    <row r="143" spans="2:65" s="13" customFormat="1" ht="13.5">
      <c r="B143" s="228"/>
      <c r="C143" s="229"/>
      <c r="D143" s="204" t="s">
        <v>161</v>
      </c>
      <c r="E143" s="230" t="s">
        <v>21</v>
      </c>
      <c r="F143" s="231" t="s">
        <v>164</v>
      </c>
      <c r="G143" s="229"/>
      <c r="H143" s="232">
        <v>3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161</v>
      </c>
      <c r="AU143" s="238" t="s">
        <v>86</v>
      </c>
      <c r="AV143" s="13" t="s">
        <v>157</v>
      </c>
      <c r="AW143" s="13" t="s">
        <v>38</v>
      </c>
      <c r="AX143" s="13" t="s">
        <v>83</v>
      </c>
      <c r="AY143" s="238" t="s">
        <v>151</v>
      </c>
    </row>
    <row r="144" spans="2:65" s="1" customFormat="1" ht="25.5" customHeight="1">
      <c r="B144" s="40"/>
      <c r="C144" s="192" t="s">
        <v>224</v>
      </c>
      <c r="D144" s="192" t="s">
        <v>153</v>
      </c>
      <c r="E144" s="193" t="s">
        <v>225</v>
      </c>
      <c r="F144" s="194" t="s">
        <v>226</v>
      </c>
      <c r="G144" s="195" t="s">
        <v>221</v>
      </c>
      <c r="H144" s="196">
        <v>3</v>
      </c>
      <c r="I144" s="197"/>
      <c r="J144" s="198">
        <f>ROUND(I144*H144,2)</f>
        <v>0</v>
      </c>
      <c r="K144" s="194" t="s">
        <v>21</v>
      </c>
      <c r="L144" s="60"/>
      <c r="M144" s="199" t="s">
        <v>21</v>
      </c>
      <c r="N144" s="200" t="s">
        <v>46</v>
      </c>
      <c r="O144" s="41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23" t="s">
        <v>157</v>
      </c>
      <c r="AT144" s="23" t="s">
        <v>153</v>
      </c>
      <c r="AU144" s="23" t="s">
        <v>86</v>
      </c>
      <c r="AY144" s="23" t="s">
        <v>151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3" t="s">
        <v>83</v>
      </c>
      <c r="BK144" s="203">
        <f>ROUND(I144*H144,2)</f>
        <v>0</v>
      </c>
      <c r="BL144" s="23" t="s">
        <v>157</v>
      </c>
      <c r="BM144" s="23" t="s">
        <v>227</v>
      </c>
    </row>
    <row r="145" spans="2:65" s="1" customFormat="1" ht="27">
      <c r="B145" s="40"/>
      <c r="C145" s="62"/>
      <c r="D145" s="204" t="s">
        <v>159</v>
      </c>
      <c r="E145" s="62"/>
      <c r="F145" s="205" t="s">
        <v>160</v>
      </c>
      <c r="G145" s="62"/>
      <c r="H145" s="62"/>
      <c r="I145" s="163"/>
      <c r="J145" s="62"/>
      <c r="K145" s="62"/>
      <c r="L145" s="60"/>
      <c r="M145" s="206"/>
      <c r="N145" s="41"/>
      <c r="O145" s="41"/>
      <c r="P145" s="41"/>
      <c r="Q145" s="41"/>
      <c r="R145" s="41"/>
      <c r="S145" s="41"/>
      <c r="T145" s="77"/>
      <c r="AT145" s="23" t="s">
        <v>159</v>
      </c>
      <c r="AU145" s="23" t="s">
        <v>86</v>
      </c>
    </row>
    <row r="146" spans="2:65" s="11" customFormat="1" ht="27">
      <c r="B146" s="207"/>
      <c r="C146" s="208"/>
      <c r="D146" s="204" t="s">
        <v>161</v>
      </c>
      <c r="E146" s="209" t="s">
        <v>21</v>
      </c>
      <c r="F146" s="210" t="s">
        <v>228</v>
      </c>
      <c r="G146" s="208"/>
      <c r="H146" s="209" t="s">
        <v>21</v>
      </c>
      <c r="I146" s="211"/>
      <c r="J146" s="208"/>
      <c r="K146" s="208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161</v>
      </c>
      <c r="AU146" s="216" t="s">
        <v>86</v>
      </c>
      <c r="AV146" s="11" t="s">
        <v>83</v>
      </c>
      <c r="AW146" s="11" t="s">
        <v>38</v>
      </c>
      <c r="AX146" s="11" t="s">
        <v>75</v>
      </c>
      <c r="AY146" s="216" t="s">
        <v>151</v>
      </c>
    </row>
    <row r="147" spans="2:65" s="11" customFormat="1" ht="13.5">
      <c r="B147" s="207"/>
      <c r="C147" s="208"/>
      <c r="D147" s="204" t="s">
        <v>161</v>
      </c>
      <c r="E147" s="209" t="s">
        <v>21</v>
      </c>
      <c r="F147" s="210" t="s">
        <v>229</v>
      </c>
      <c r="G147" s="208"/>
      <c r="H147" s="209" t="s">
        <v>21</v>
      </c>
      <c r="I147" s="211"/>
      <c r="J147" s="208"/>
      <c r="K147" s="208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161</v>
      </c>
      <c r="AU147" s="216" t="s">
        <v>86</v>
      </c>
      <c r="AV147" s="11" t="s">
        <v>83</v>
      </c>
      <c r="AW147" s="11" t="s">
        <v>38</v>
      </c>
      <c r="AX147" s="11" t="s">
        <v>75</v>
      </c>
      <c r="AY147" s="216" t="s">
        <v>151</v>
      </c>
    </row>
    <row r="148" spans="2:65" s="12" customFormat="1" ht="13.5">
      <c r="B148" s="217"/>
      <c r="C148" s="218"/>
      <c r="D148" s="204" t="s">
        <v>161</v>
      </c>
      <c r="E148" s="219" t="s">
        <v>21</v>
      </c>
      <c r="F148" s="220" t="s">
        <v>168</v>
      </c>
      <c r="G148" s="218"/>
      <c r="H148" s="221">
        <v>3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161</v>
      </c>
      <c r="AU148" s="227" t="s">
        <v>86</v>
      </c>
      <c r="AV148" s="12" t="s">
        <v>86</v>
      </c>
      <c r="AW148" s="12" t="s">
        <v>38</v>
      </c>
      <c r="AX148" s="12" t="s">
        <v>75</v>
      </c>
      <c r="AY148" s="227" t="s">
        <v>151</v>
      </c>
    </row>
    <row r="149" spans="2:65" s="13" customFormat="1" ht="13.5">
      <c r="B149" s="228"/>
      <c r="C149" s="229"/>
      <c r="D149" s="204" t="s">
        <v>161</v>
      </c>
      <c r="E149" s="230" t="s">
        <v>21</v>
      </c>
      <c r="F149" s="231" t="s">
        <v>164</v>
      </c>
      <c r="G149" s="229"/>
      <c r="H149" s="232">
        <v>3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161</v>
      </c>
      <c r="AU149" s="238" t="s">
        <v>86</v>
      </c>
      <c r="AV149" s="13" t="s">
        <v>157</v>
      </c>
      <c r="AW149" s="13" t="s">
        <v>38</v>
      </c>
      <c r="AX149" s="13" t="s">
        <v>83</v>
      </c>
      <c r="AY149" s="238" t="s">
        <v>151</v>
      </c>
    </row>
    <row r="150" spans="2:65" s="10" customFormat="1" ht="29.85" customHeight="1">
      <c r="B150" s="176"/>
      <c r="C150" s="177"/>
      <c r="D150" s="178" t="s">
        <v>74</v>
      </c>
      <c r="E150" s="190" t="s">
        <v>86</v>
      </c>
      <c r="F150" s="190" t="s">
        <v>230</v>
      </c>
      <c r="G150" s="177"/>
      <c r="H150" s="177"/>
      <c r="I150" s="180"/>
      <c r="J150" s="191">
        <f>BK150</f>
        <v>0</v>
      </c>
      <c r="K150" s="177"/>
      <c r="L150" s="182"/>
      <c r="M150" s="183"/>
      <c r="N150" s="184"/>
      <c r="O150" s="184"/>
      <c r="P150" s="185">
        <f>SUM(P151:P155)</f>
        <v>0</v>
      </c>
      <c r="Q150" s="184"/>
      <c r="R150" s="185">
        <f>SUM(R151:R155)</f>
        <v>3.1883100000000002E-3</v>
      </c>
      <c r="S150" s="184"/>
      <c r="T150" s="186">
        <f>SUM(T151:T155)</f>
        <v>0</v>
      </c>
      <c r="AR150" s="187" t="s">
        <v>83</v>
      </c>
      <c r="AT150" s="188" t="s">
        <v>74</v>
      </c>
      <c r="AU150" s="188" t="s">
        <v>83</v>
      </c>
      <c r="AY150" s="187" t="s">
        <v>151</v>
      </c>
      <c r="BK150" s="189">
        <f>SUM(BK151:BK155)</f>
        <v>0</v>
      </c>
    </row>
    <row r="151" spans="2:65" s="1" customFormat="1" ht="16.5" customHeight="1">
      <c r="B151" s="40"/>
      <c r="C151" s="192" t="s">
        <v>10</v>
      </c>
      <c r="D151" s="192" t="s">
        <v>153</v>
      </c>
      <c r="E151" s="193" t="s">
        <v>231</v>
      </c>
      <c r="F151" s="194" t="s">
        <v>232</v>
      </c>
      <c r="G151" s="195" t="s">
        <v>197</v>
      </c>
      <c r="H151" s="196">
        <v>3.0000000000000001E-3</v>
      </c>
      <c r="I151" s="197"/>
      <c r="J151" s="198">
        <f>ROUND(I151*H151,2)</f>
        <v>0</v>
      </c>
      <c r="K151" s="194" t="s">
        <v>156</v>
      </c>
      <c r="L151" s="60"/>
      <c r="M151" s="199" t="s">
        <v>21</v>
      </c>
      <c r="N151" s="200" t="s">
        <v>46</v>
      </c>
      <c r="O151" s="41"/>
      <c r="P151" s="201">
        <f>O151*H151</f>
        <v>0</v>
      </c>
      <c r="Q151" s="201">
        <v>1.06277</v>
      </c>
      <c r="R151" s="201">
        <f>Q151*H151</f>
        <v>3.1883100000000002E-3</v>
      </c>
      <c r="S151" s="201">
        <v>0</v>
      </c>
      <c r="T151" s="202">
        <f>S151*H151</f>
        <v>0</v>
      </c>
      <c r="AR151" s="23" t="s">
        <v>157</v>
      </c>
      <c r="AT151" s="23" t="s">
        <v>153</v>
      </c>
      <c r="AU151" s="23" t="s">
        <v>86</v>
      </c>
      <c r="AY151" s="23" t="s">
        <v>151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23" t="s">
        <v>83</v>
      </c>
      <c r="BK151" s="203">
        <f>ROUND(I151*H151,2)</f>
        <v>0</v>
      </c>
      <c r="BL151" s="23" t="s">
        <v>157</v>
      </c>
      <c r="BM151" s="23" t="s">
        <v>233</v>
      </c>
    </row>
    <row r="152" spans="2:65" s="1" customFormat="1" ht="27">
      <c r="B152" s="40"/>
      <c r="C152" s="62"/>
      <c r="D152" s="204" t="s">
        <v>159</v>
      </c>
      <c r="E152" s="62"/>
      <c r="F152" s="205" t="s">
        <v>160</v>
      </c>
      <c r="G152" s="62"/>
      <c r="H152" s="62"/>
      <c r="I152" s="163"/>
      <c r="J152" s="62"/>
      <c r="K152" s="62"/>
      <c r="L152" s="60"/>
      <c r="M152" s="206"/>
      <c r="N152" s="41"/>
      <c r="O152" s="41"/>
      <c r="P152" s="41"/>
      <c r="Q152" s="41"/>
      <c r="R152" s="41"/>
      <c r="S152" s="41"/>
      <c r="T152" s="77"/>
      <c r="AT152" s="23" t="s">
        <v>159</v>
      </c>
      <c r="AU152" s="23" t="s">
        <v>86</v>
      </c>
    </row>
    <row r="153" spans="2:65" s="11" customFormat="1" ht="13.5">
      <c r="B153" s="207"/>
      <c r="C153" s="208"/>
      <c r="D153" s="204" t="s">
        <v>161</v>
      </c>
      <c r="E153" s="209" t="s">
        <v>21</v>
      </c>
      <c r="F153" s="210" t="s">
        <v>234</v>
      </c>
      <c r="G153" s="208"/>
      <c r="H153" s="209" t="s">
        <v>21</v>
      </c>
      <c r="I153" s="211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161</v>
      </c>
      <c r="AU153" s="216" t="s">
        <v>86</v>
      </c>
      <c r="AV153" s="11" t="s">
        <v>83</v>
      </c>
      <c r="AW153" s="11" t="s">
        <v>38</v>
      </c>
      <c r="AX153" s="11" t="s">
        <v>75</v>
      </c>
      <c r="AY153" s="216" t="s">
        <v>151</v>
      </c>
    </row>
    <row r="154" spans="2:65" s="12" customFormat="1" ht="13.5">
      <c r="B154" s="217"/>
      <c r="C154" s="218"/>
      <c r="D154" s="204" t="s">
        <v>161</v>
      </c>
      <c r="E154" s="219" t="s">
        <v>21</v>
      </c>
      <c r="F154" s="220" t="s">
        <v>235</v>
      </c>
      <c r="G154" s="218"/>
      <c r="H154" s="221">
        <v>3.0000000000000001E-3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161</v>
      </c>
      <c r="AU154" s="227" t="s">
        <v>86</v>
      </c>
      <c r="AV154" s="12" t="s">
        <v>86</v>
      </c>
      <c r="AW154" s="12" t="s">
        <v>38</v>
      </c>
      <c r="AX154" s="12" t="s">
        <v>75</v>
      </c>
      <c r="AY154" s="227" t="s">
        <v>151</v>
      </c>
    </row>
    <row r="155" spans="2:65" s="13" customFormat="1" ht="13.5">
      <c r="B155" s="228"/>
      <c r="C155" s="229"/>
      <c r="D155" s="204" t="s">
        <v>161</v>
      </c>
      <c r="E155" s="230" t="s">
        <v>21</v>
      </c>
      <c r="F155" s="231" t="s">
        <v>164</v>
      </c>
      <c r="G155" s="229"/>
      <c r="H155" s="232">
        <v>3.0000000000000001E-3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161</v>
      </c>
      <c r="AU155" s="238" t="s">
        <v>86</v>
      </c>
      <c r="AV155" s="13" t="s">
        <v>157</v>
      </c>
      <c r="AW155" s="13" t="s">
        <v>38</v>
      </c>
      <c r="AX155" s="13" t="s">
        <v>83</v>
      </c>
      <c r="AY155" s="238" t="s">
        <v>151</v>
      </c>
    </row>
    <row r="156" spans="2:65" s="10" customFormat="1" ht="29.85" customHeight="1">
      <c r="B156" s="176"/>
      <c r="C156" s="177"/>
      <c r="D156" s="178" t="s">
        <v>74</v>
      </c>
      <c r="E156" s="190" t="s">
        <v>157</v>
      </c>
      <c r="F156" s="190" t="s">
        <v>236</v>
      </c>
      <c r="G156" s="177"/>
      <c r="H156" s="177"/>
      <c r="I156" s="180"/>
      <c r="J156" s="191">
        <f>BK156</f>
        <v>0</v>
      </c>
      <c r="K156" s="177"/>
      <c r="L156" s="182"/>
      <c r="M156" s="183"/>
      <c r="N156" s="184"/>
      <c r="O156" s="184"/>
      <c r="P156" s="185">
        <f>SUM(P157:P169)</f>
        <v>0</v>
      </c>
      <c r="Q156" s="184"/>
      <c r="R156" s="185">
        <f>SUM(R157:R169)</f>
        <v>0.45900000000000002</v>
      </c>
      <c r="S156" s="184"/>
      <c r="T156" s="186">
        <f>SUM(T157:T169)</f>
        <v>0</v>
      </c>
      <c r="AR156" s="187" t="s">
        <v>83</v>
      </c>
      <c r="AT156" s="188" t="s">
        <v>74</v>
      </c>
      <c r="AU156" s="188" t="s">
        <v>83</v>
      </c>
      <c r="AY156" s="187" t="s">
        <v>151</v>
      </c>
      <c r="BK156" s="189">
        <f>SUM(BK157:BK169)</f>
        <v>0</v>
      </c>
    </row>
    <row r="157" spans="2:65" s="1" customFormat="1" ht="25.5" customHeight="1">
      <c r="B157" s="40"/>
      <c r="C157" s="192" t="s">
        <v>237</v>
      </c>
      <c r="D157" s="192" t="s">
        <v>153</v>
      </c>
      <c r="E157" s="193" t="s">
        <v>238</v>
      </c>
      <c r="F157" s="194" t="s">
        <v>239</v>
      </c>
      <c r="G157" s="195" t="s">
        <v>203</v>
      </c>
      <c r="H157" s="196">
        <v>0.6</v>
      </c>
      <c r="I157" s="197"/>
      <c r="J157" s="198">
        <f>ROUND(I157*H157,2)</f>
        <v>0</v>
      </c>
      <c r="K157" s="194" t="s">
        <v>156</v>
      </c>
      <c r="L157" s="60"/>
      <c r="M157" s="199" t="s">
        <v>21</v>
      </c>
      <c r="N157" s="200" t="s">
        <v>46</v>
      </c>
      <c r="O157" s="41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23" t="s">
        <v>157</v>
      </c>
      <c r="AT157" s="23" t="s">
        <v>153</v>
      </c>
      <c r="AU157" s="23" t="s">
        <v>86</v>
      </c>
      <c r="AY157" s="23" t="s">
        <v>151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3" t="s">
        <v>83</v>
      </c>
      <c r="BK157" s="203">
        <f>ROUND(I157*H157,2)</f>
        <v>0</v>
      </c>
      <c r="BL157" s="23" t="s">
        <v>157</v>
      </c>
      <c r="BM157" s="23" t="s">
        <v>240</v>
      </c>
    </row>
    <row r="158" spans="2:65" s="1" customFormat="1" ht="27">
      <c r="B158" s="40"/>
      <c r="C158" s="62"/>
      <c r="D158" s="204" t="s">
        <v>159</v>
      </c>
      <c r="E158" s="62"/>
      <c r="F158" s="205" t="s">
        <v>160</v>
      </c>
      <c r="G158" s="62"/>
      <c r="H158" s="62"/>
      <c r="I158" s="163"/>
      <c r="J158" s="62"/>
      <c r="K158" s="62"/>
      <c r="L158" s="60"/>
      <c r="M158" s="206"/>
      <c r="N158" s="41"/>
      <c r="O158" s="41"/>
      <c r="P158" s="41"/>
      <c r="Q158" s="41"/>
      <c r="R158" s="41"/>
      <c r="S158" s="41"/>
      <c r="T158" s="77"/>
      <c r="AT158" s="23" t="s">
        <v>159</v>
      </c>
      <c r="AU158" s="23" t="s">
        <v>86</v>
      </c>
    </row>
    <row r="159" spans="2:65" s="11" customFormat="1" ht="13.5">
      <c r="B159" s="207"/>
      <c r="C159" s="208"/>
      <c r="D159" s="204" t="s">
        <v>161</v>
      </c>
      <c r="E159" s="209" t="s">
        <v>21</v>
      </c>
      <c r="F159" s="210" t="s">
        <v>241</v>
      </c>
      <c r="G159" s="208"/>
      <c r="H159" s="209" t="s">
        <v>21</v>
      </c>
      <c r="I159" s="211"/>
      <c r="J159" s="208"/>
      <c r="K159" s="208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161</v>
      </c>
      <c r="AU159" s="216" t="s">
        <v>86</v>
      </c>
      <c r="AV159" s="11" t="s">
        <v>83</v>
      </c>
      <c r="AW159" s="11" t="s">
        <v>38</v>
      </c>
      <c r="AX159" s="11" t="s">
        <v>75</v>
      </c>
      <c r="AY159" s="216" t="s">
        <v>151</v>
      </c>
    </row>
    <row r="160" spans="2:65" s="12" customFormat="1" ht="13.5">
      <c r="B160" s="217"/>
      <c r="C160" s="218"/>
      <c r="D160" s="204" t="s">
        <v>161</v>
      </c>
      <c r="E160" s="219" t="s">
        <v>21</v>
      </c>
      <c r="F160" s="220" t="s">
        <v>242</v>
      </c>
      <c r="G160" s="218"/>
      <c r="H160" s="221">
        <v>0.6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161</v>
      </c>
      <c r="AU160" s="227" t="s">
        <v>86</v>
      </c>
      <c r="AV160" s="12" t="s">
        <v>86</v>
      </c>
      <c r="AW160" s="12" t="s">
        <v>38</v>
      </c>
      <c r="AX160" s="12" t="s">
        <v>75</v>
      </c>
      <c r="AY160" s="227" t="s">
        <v>151</v>
      </c>
    </row>
    <row r="161" spans="2:65" s="13" customFormat="1" ht="13.5">
      <c r="B161" s="228"/>
      <c r="C161" s="229"/>
      <c r="D161" s="204" t="s">
        <v>161</v>
      </c>
      <c r="E161" s="230" t="s">
        <v>21</v>
      </c>
      <c r="F161" s="231" t="s">
        <v>164</v>
      </c>
      <c r="G161" s="229"/>
      <c r="H161" s="232">
        <v>0.6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161</v>
      </c>
      <c r="AU161" s="238" t="s">
        <v>86</v>
      </c>
      <c r="AV161" s="13" t="s">
        <v>157</v>
      </c>
      <c r="AW161" s="13" t="s">
        <v>38</v>
      </c>
      <c r="AX161" s="13" t="s">
        <v>83</v>
      </c>
      <c r="AY161" s="238" t="s">
        <v>151</v>
      </c>
    </row>
    <row r="162" spans="2:65" s="1" customFormat="1" ht="16.5" customHeight="1">
      <c r="B162" s="40"/>
      <c r="C162" s="192" t="s">
        <v>243</v>
      </c>
      <c r="D162" s="192" t="s">
        <v>153</v>
      </c>
      <c r="E162" s="193" t="s">
        <v>244</v>
      </c>
      <c r="F162" s="194" t="s">
        <v>245</v>
      </c>
      <c r="G162" s="195" t="s">
        <v>98</v>
      </c>
      <c r="H162" s="196">
        <v>0.125</v>
      </c>
      <c r="I162" s="197"/>
      <c r="J162" s="198">
        <f>ROUND(I162*H162,2)</f>
        <v>0</v>
      </c>
      <c r="K162" s="194" t="s">
        <v>21</v>
      </c>
      <c r="L162" s="60"/>
      <c r="M162" s="199" t="s">
        <v>21</v>
      </c>
      <c r="N162" s="200" t="s">
        <v>46</v>
      </c>
      <c r="O162" s="41"/>
      <c r="P162" s="201">
        <f>O162*H162</f>
        <v>0</v>
      </c>
      <c r="Q162" s="201">
        <v>0.84240000000000004</v>
      </c>
      <c r="R162" s="201">
        <f>Q162*H162</f>
        <v>0.1053</v>
      </c>
      <c r="S162" s="201">
        <v>0</v>
      </c>
      <c r="T162" s="202">
        <f>S162*H162</f>
        <v>0</v>
      </c>
      <c r="AR162" s="23" t="s">
        <v>157</v>
      </c>
      <c r="AT162" s="23" t="s">
        <v>153</v>
      </c>
      <c r="AU162" s="23" t="s">
        <v>86</v>
      </c>
      <c r="AY162" s="23" t="s">
        <v>151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3" t="s">
        <v>83</v>
      </c>
      <c r="BK162" s="203">
        <f>ROUND(I162*H162,2)</f>
        <v>0</v>
      </c>
      <c r="BL162" s="23" t="s">
        <v>157</v>
      </c>
      <c r="BM162" s="23" t="s">
        <v>246</v>
      </c>
    </row>
    <row r="163" spans="2:65" s="1" customFormat="1" ht="27">
      <c r="B163" s="40"/>
      <c r="C163" s="62"/>
      <c r="D163" s="204" t="s">
        <v>159</v>
      </c>
      <c r="E163" s="62"/>
      <c r="F163" s="205" t="s">
        <v>160</v>
      </c>
      <c r="G163" s="62"/>
      <c r="H163" s="62"/>
      <c r="I163" s="163"/>
      <c r="J163" s="62"/>
      <c r="K163" s="62"/>
      <c r="L163" s="60"/>
      <c r="M163" s="206"/>
      <c r="N163" s="41"/>
      <c r="O163" s="41"/>
      <c r="P163" s="41"/>
      <c r="Q163" s="41"/>
      <c r="R163" s="41"/>
      <c r="S163" s="41"/>
      <c r="T163" s="77"/>
      <c r="AT163" s="23" t="s">
        <v>159</v>
      </c>
      <c r="AU163" s="23" t="s">
        <v>86</v>
      </c>
    </row>
    <row r="164" spans="2:65" s="12" customFormat="1" ht="13.5">
      <c r="B164" s="217"/>
      <c r="C164" s="218"/>
      <c r="D164" s="204" t="s">
        <v>161</v>
      </c>
      <c r="E164" s="219" t="s">
        <v>21</v>
      </c>
      <c r="F164" s="220" t="s">
        <v>247</v>
      </c>
      <c r="G164" s="218"/>
      <c r="H164" s="221">
        <v>0.125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161</v>
      </c>
      <c r="AU164" s="227" t="s">
        <v>86</v>
      </c>
      <c r="AV164" s="12" t="s">
        <v>86</v>
      </c>
      <c r="AW164" s="12" t="s">
        <v>38</v>
      </c>
      <c r="AX164" s="12" t="s">
        <v>75</v>
      </c>
      <c r="AY164" s="227" t="s">
        <v>151</v>
      </c>
    </row>
    <row r="165" spans="2:65" s="13" customFormat="1" ht="13.5">
      <c r="B165" s="228"/>
      <c r="C165" s="229"/>
      <c r="D165" s="204" t="s">
        <v>161</v>
      </c>
      <c r="E165" s="230" t="s">
        <v>21</v>
      </c>
      <c r="F165" s="231" t="s">
        <v>164</v>
      </c>
      <c r="G165" s="229"/>
      <c r="H165" s="232">
        <v>0.125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161</v>
      </c>
      <c r="AU165" s="238" t="s">
        <v>86</v>
      </c>
      <c r="AV165" s="13" t="s">
        <v>157</v>
      </c>
      <c r="AW165" s="13" t="s">
        <v>38</v>
      </c>
      <c r="AX165" s="13" t="s">
        <v>83</v>
      </c>
      <c r="AY165" s="238" t="s">
        <v>151</v>
      </c>
    </row>
    <row r="166" spans="2:65" s="1" customFormat="1" ht="16.5" customHeight="1">
      <c r="B166" s="40"/>
      <c r="C166" s="239" t="s">
        <v>248</v>
      </c>
      <c r="D166" s="239" t="s">
        <v>212</v>
      </c>
      <c r="E166" s="240" t="s">
        <v>249</v>
      </c>
      <c r="F166" s="241" t="s">
        <v>250</v>
      </c>
      <c r="G166" s="242" t="s">
        <v>98</v>
      </c>
      <c r="H166" s="243">
        <v>0.13100000000000001</v>
      </c>
      <c r="I166" s="244"/>
      <c r="J166" s="245">
        <f>ROUND(I166*H166,2)</f>
        <v>0</v>
      </c>
      <c r="K166" s="241" t="s">
        <v>21</v>
      </c>
      <c r="L166" s="246"/>
      <c r="M166" s="247" t="s">
        <v>21</v>
      </c>
      <c r="N166" s="248" t="s">
        <v>46</v>
      </c>
      <c r="O166" s="41"/>
      <c r="P166" s="201">
        <f>O166*H166</f>
        <v>0</v>
      </c>
      <c r="Q166" s="201">
        <v>2.7</v>
      </c>
      <c r="R166" s="201">
        <f>Q166*H166</f>
        <v>0.35370000000000001</v>
      </c>
      <c r="S166" s="201">
        <v>0</v>
      </c>
      <c r="T166" s="202">
        <f>S166*H166</f>
        <v>0</v>
      </c>
      <c r="AR166" s="23" t="s">
        <v>190</v>
      </c>
      <c r="AT166" s="23" t="s">
        <v>212</v>
      </c>
      <c r="AU166" s="23" t="s">
        <v>86</v>
      </c>
      <c r="AY166" s="23" t="s">
        <v>151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83</v>
      </c>
      <c r="BK166" s="203">
        <f>ROUND(I166*H166,2)</f>
        <v>0</v>
      </c>
      <c r="BL166" s="23" t="s">
        <v>157</v>
      </c>
      <c r="BM166" s="23" t="s">
        <v>251</v>
      </c>
    </row>
    <row r="167" spans="2:65" s="1" customFormat="1" ht="27">
      <c r="B167" s="40"/>
      <c r="C167" s="62"/>
      <c r="D167" s="204" t="s">
        <v>159</v>
      </c>
      <c r="E167" s="62"/>
      <c r="F167" s="205" t="s">
        <v>160</v>
      </c>
      <c r="G167" s="62"/>
      <c r="H167" s="62"/>
      <c r="I167" s="163"/>
      <c r="J167" s="62"/>
      <c r="K167" s="62"/>
      <c r="L167" s="60"/>
      <c r="M167" s="206"/>
      <c r="N167" s="41"/>
      <c r="O167" s="41"/>
      <c r="P167" s="41"/>
      <c r="Q167" s="41"/>
      <c r="R167" s="41"/>
      <c r="S167" s="41"/>
      <c r="T167" s="77"/>
      <c r="AT167" s="23" t="s">
        <v>159</v>
      </c>
      <c r="AU167" s="23" t="s">
        <v>86</v>
      </c>
    </row>
    <row r="168" spans="2:65" s="12" customFormat="1" ht="13.5">
      <c r="B168" s="217"/>
      <c r="C168" s="218"/>
      <c r="D168" s="204" t="s">
        <v>161</v>
      </c>
      <c r="E168" s="219" t="s">
        <v>21</v>
      </c>
      <c r="F168" s="220" t="s">
        <v>252</v>
      </c>
      <c r="G168" s="218"/>
      <c r="H168" s="221">
        <v>0.13100000000000001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161</v>
      </c>
      <c r="AU168" s="227" t="s">
        <v>86</v>
      </c>
      <c r="AV168" s="12" t="s">
        <v>86</v>
      </c>
      <c r="AW168" s="12" t="s">
        <v>38</v>
      </c>
      <c r="AX168" s="12" t="s">
        <v>75</v>
      </c>
      <c r="AY168" s="227" t="s">
        <v>151</v>
      </c>
    </row>
    <row r="169" spans="2:65" s="13" customFormat="1" ht="13.5">
      <c r="B169" s="228"/>
      <c r="C169" s="229"/>
      <c r="D169" s="204" t="s">
        <v>161</v>
      </c>
      <c r="E169" s="230" t="s">
        <v>21</v>
      </c>
      <c r="F169" s="231" t="s">
        <v>164</v>
      </c>
      <c r="G169" s="229"/>
      <c r="H169" s="232">
        <v>0.13100000000000001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161</v>
      </c>
      <c r="AU169" s="238" t="s">
        <v>86</v>
      </c>
      <c r="AV169" s="13" t="s">
        <v>157</v>
      </c>
      <c r="AW169" s="13" t="s">
        <v>38</v>
      </c>
      <c r="AX169" s="13" t="s">
        <v>83</v>
      </c>
      <c r="AY169" s="238" t="s">
        <v>151</v>
      </c>
    </row>
    <row r="170" spans="2:65" s="10" customFormat="1" ht="29.85" customHeight="1">
      <c r="B170" s="176"/>
      <c r="C170" s="177"/>
      <c r="D170" s="178" t="s">
        <v>74</v>
      </c>
      <c r="E170" s="190" t="s">
        <v>194</v>
      </c>
      <c r="F170" s="190" t="s">
        <v>253</v>
      </c>
      <c r="G170" s="177"/>
      <c r="H170" s="177"/>
      <c r="I170" s="180"/>
      <c r="J170" s="191">
        <f>BK170</f>
        <v>0</v>
      </c>
      <c r="K170" s="177"/>
      <c r="L170" s="182"/>
      <c r="M170" s="183"/>
      <c r="N170" s="184"/>
      <c r="O170" s="184"/>
      <c r="P170" s="185">
        <f>SUM(P171:P254)</f>
        <v>0</v>
      </c>
      <c r="Q170" s="184"/>
      <c r="R170" s="185">
        <f>SUM(R171:R254)</f>
        <v>11.352698480000001</v>
      </c>
      <c r="S170" s="184"/>
      <c r="T170" s="186">
        <f>SUM(T171:T254)</f>
        <v>11.2260024</v>
      </c>
      <c r="AR170" s="187" t="s">
        <v>83</v>
      </c>
      <c r="AT170" s="188" t="s">
        <v>74</v>
      </c>
      <c r="AU170" s="188" t="s">
        <v>83</v>
      </c>
      <c r="AY170" s="187" t="s">
        <v>151</v>
      </c>
      <c r="BK170" s="189">
        <f>SUM(BK171:BK254)</f>
        <v>0</v>
      </c>
    </row>
    <row r="171" spans="2:65" s="1" customFormat="1" ht="25.5" customHeight="1">
      <c r="B171" s="40"/>
      <c r="C171" s="192" t="s">
        <v>254</v>
      </c>
      <c r="D171" s="192" t="s">
        <v>153</v>
      </c>
      <c r="E171" s="193" t="s">
        <v>255</v>
      </c>
      <c r="F171" s="194" t="s">
        <v>256</v>
      </c>
      <c r="G171" s="195" t="s">
        <v>116</v>
      </c>
      <c r="H171" s="196">
        <v>24</v>
      </c>
      <c r="I171" s="197"/>
      <c r="J171" s="198">
        <f>ROUND(I171*H171,2)</f>
        <v>0</v>
      </c>
      <c r="K171" s="194" t="s">
        <v>156</v>
      </c>
      <c r="L171" s="60"/>
      <c r="M171" s="199" t="s">
        <v>21</v>
      </c>
      <c r="N171" s="200" t="s">
        <v>46</v>
      </c>
      <c r="O171" s="41"/>
      <c r="P171" s="201">
        <f>O171*H171</f>
        <v>0</v>
      </c>
      <c r="Q171" s="201">
        <v>4.0000000000000003E-5</v>
      </c>
      <c r="R171" s="201">
        <f>Q171*H171</f>
        <v>9.6000000000000013E-4</v>
      </c>
      <c r="S171" s="201">
        <v>0</v>
      </c>
      <c r="T171" s="202">
        <f>S171*H171</f>
        <v>0</v>
      </c>
      <c r="AR171" s="23" t="s">
        <v>157</v>
      </c>
      <c r="AT171" s="23" t="s">
        <v>153</v>
      </c>
      <c r="AU171" s="23" t="s">
        <v>86</v>
      </c>
      <c r="AY171" s="23" t="s">
        <v>151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3" t="s">
        <v>83</v>
      </c>
      <c r="BK171" s="203">
        <f>ROUND(I171*H171,2)</f>
        <v>0</v>
      </c>
      <c r="BL171" s="23" t="s">
        <v>157</v>
      </c>
      <c r="BM171" s="23" t="s">
        <v>257</v>
      </c>
    </row>
    <row r="172" spans="2:65" s="1" customFormat="1" ht="27">
      <c r="B172" s="40"/>
      <c r="C172" s="62"/>
      <c r="D172" s="204" t="s">
        <v>159</v>
      </c>
      <c r="E172" s="62"/>
      <c r="F172" s="205" t="s">
        <v>160</v>
      </c>
      <c r="G172" s="62"/>
      <c r="H172" s="62"/>
      <c r="I172" s="163"/>
      <c r="J172" s="62"/>
      <c r="K172" s="62"/>
      <c r="L172" s="60"/>
      <c r="M172" s="206"/>
      <c r="N172" s="41"/>
      <c r="O172" s="41"/>
      <c r="P172" s="41"/>
      <c r="Q172" s="41"/>
      <c r="R172" s="41"/>
      <c r="S172" s="41"/>
      <c r="T172" s="77"/>
      <c r="AT172" s="23" t="s">
        <v>159</v>
      </c>
      <c r="AU172" s="23" t="s">
        <v>86</v>
      </c>
    </row>
    <row r="173" spans="2:65" s="11" customFormat="1" ht="13.5">
      <c r="B173" s="207"/>
      <c r="C173" s="208"/>
      <c r="D173" s="204" t="s">
        <v>161</v>
      </c>
      <c r="E173" s="209" t="s">
        <v>21</v>
      </c>
      <c r="F173" s="210" t="s">
        <v>258</v>
      </c>
      <c r="G173" s="208"/>
      <c r="H173" s="209" t="s">
        <v>21</v>
      </c>
      <c r="I173" s="211"/>
      <c r="J173" s="208"/>
      <c r="K173" s="208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161</v>
      </c>
      <c r="AU173" s="216" t="s">
        <v>86</v>
      </c>
      <c r="AV173" s="11" t="s">
        <v>83</v>
      </c>
      <c r="AW173" s="11" t="s">
        <v>38</v>
      </c>
      <c r="AX173" s="11" t="s">
        <v>75</v>
      </c>
      <c r="AY173" s="216" t="s">
        <v>151</v>
      </c>
    </row>
    <row r="174" spans="2:65" s="12" customFormat="1" ht="13.5">
      <c r="B174" s="217"/>
      <c r="C174" s="218"/>
      <c r="D174" s="204" t="s">
        <v>161</v>
      </c>
      <c r="E174" s="219" t="s">
        <v>21</v>
      </c>
      <c r="F174" s="220" t="s">
        <v>259</v>
      </c>
      <c r="G174" s="218"/>
      <c r="H174" s="221">
        <v>24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161</v>
      </c>
      <c r="AU174" s="227" t="s">
        <v>86</v>
      </c>
      <c r="AV174" s="12" t="s">
        <v>86</v>
      </c>
      <c r="AW174" s="12" t="s">
        <v>38</v>
      </c>
      <c r="AX174" s="12" t="s">
        <v>75</v>
      </c>
      <c r="AY174" s="227" t="s">
        <v>151</v>
      </c>
    </row>
    <row r="175" spans="2:65" s="13" customFormat="1" ht="13.5">
      <c r="B175" s="228"/>
      <c r="C175" s="229"/>
      <c r="D175" s="204" t="s">
        <v>161</v>
      </c>
      <c r="E175" s="230" t="s">
        <v>21</v>
      </c>
      <c r="F175" s="231" t="s">
        <v>164</v>
      </c>
      <c r="G175" s="229"/>
      <c r="H175" s="232">
        <v>24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161</v>
      </c>
      <c r="AU175" s="238" t="s">
        <v>86</v>
      </c>
      <c r="AV175" s="13" t="s">
        <v>157</v>
      </c>
      <c r="AW175" s="13" t="s">
        <v>38</v>
      </c>
      <c r="AX175" s="13" t="s">
        <v>83</v>
      </c>
      <c r="AY175" s="238" t="s">
        <v>151</v>
      </c>
    </row>
    <row r="176" spans="2:65" s="1" customFormat="1" ht="25.5" customHeight="1">
      <c r="B176" s="40"/>
      <c r="C176" s="192" t="s">
        <v>260</v>
      </c>
      <c r="D176" s="192" t="s">
        <v>153</v>
      </c>
      <c r="E176" s="193" t="s">
        <v>261</v>
      </c>
      <c r="F176" s="194" t="s">
        <v>262</v>
      </c>
      <c r="G176" s="195" t="s">
        <v>116</v>
      </c>
      <c r="H176" s="196">
        <v>24</v>
      </c>
      <c r="I176" s="197"/>
      <c r="J176" s="198">
        <f>ROUND(I176*H176,2)</f>
        <v>0</v>
      </c>
      <c r="K176" s="194" t="s">
        <v>156</v>
      </c>
      <c r="L176" s="60"/>
      <c r="M176" s="199" t="s">
        <v>21</v>
      </c>
      <c r="N176" s="200" t="s">
        <v>46</v>
      </c>
      <c r="O176" s="41"/>
      <c r="P176" s="201">
        <f>O176*H176</f>
        <v>0</v>
      </c>
      <c r="Q176" s="201">
        <v>1.4999999999999999E-4</v>
      </c>
      <c r="R176" s="201">
        <f>Q176*H176</f>
        <v>3.5999999999999999E-3</v>
      </c>
      <c r="S176" s="201">
        <v>0</v>
      </c>
      <c r="T176" s="202">
        <f>S176*H176</f>
        <v>0</v>
      </c>
      <c r="AR176" s="23" t="s">
        <v>157</v>
      </c>
      <c r="AT176" s="23" t="s">
        <v>153</v>
      </c>
      <c r="AU176" s="23" t="s">
        <v>86</v>
      </c>
      <c r="AY176" s="23" t="s">
        <v>151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3" t="s">
        <v>83</v>
      </c>
      <c r="BK176" s="203">
        <f>ROUND(I176*H176,2)</f>
        <v>0</v>
      </c>
      <c r="BL176" s="23" t="s">
        <v>157</v>
      </c>
      <c r="BM176" s="23" t="s">
        <v>263</v>
      </c>
    </row>
    <row r="177" spans="2:65" s="1" customFormat="1" ht="27">
      <c r="B177" s="40"/>
      <c r="C177" s="62"/>
      <c r="D177" s="204" t="s">
        <v>159</v>
      </c>
      <c r="E177" s="62"/>
      <c r="F177" s="205" t="s">
        <v>160</v>
      </c>
      <c r="G177" s="62"/>
      <c r="H177" s="62"/>
      <c r="I177" s="163"/>
      <c r="J177" s="62"/>
      <c r="K177" s="62"/>
      <c r="L177" s="60"/>
      <c r="M177" s="206"/>
      <c r="N177" s="41"/>
      <c r="O177" s="41"/>
      <c r="P177" s="41"/>
      <c r="Q177" s="41"/>
      <c r="R177" s="41"/>
      <c r="S177" s="41"/>
      <c r="T177" s="77"/>
      <c r="AT177" s="23" t="s">
        <v>159</v>
      </c>
      <c r="AU177" s="23" t="s">
        <v>86</v>
      </c>
    </row>
    <row r="178" spans="2:65" s="11" customFormat="1" ht="13.5">
      <c r="B178" s="207"/>
      <c r="C178" s="208"/>
      <c r="D178" s="204" t="s">
        <v>161</v>
      </c>
      <c r="E178" s="209" t="s">
        <v>21</v>
      </c>
      <c r="F178" s="210" t="s">
        <v>258</v>
      </c>
      <c r="G178" s="208"/>
      <c r="H178" s="209" t="s">
        <v>21</v>
      </c>
      <c r="I178" s="211"/>
      <c r="J178" s="208"/>
      <c r="K178" s="208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161</v>
      </c>
      <c r="AU178" s="216" t="s">
        <v>86</v>
      </c>
      <c r="AV178" s="11" t="s">
        <v>83</v>
      </c>
      <c r="AW178" s="11" t="s">
        <v>38</v>
      </c>
      <c r="AX178" s="11" t="s">
        <v>75</v>
      </c>
      <c r="AY178" s="216" t="s">
        <v>151</v>
      </c>
    </row>
    <row r="179" spans="2:65" s="12" customFormat="1" ht="13.5">
      <c r="B179" s="217"/>
      <c r="C179" s="218"/>
      <c r="D179" s="204" t="s">
        <v>161</v>
      </c>
      <c r="E179" s="219" t="s">
        <v>21</v>
      </c>
      <c r="F179" s="220" t="s">
        <v>259</v>
      </c>
      <c r="G179" s="218"/>
      <c r="H179" s="221">
        <v>24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161</v>
      </c>
      <c r="AU179" s="227" t="s">
        <v>86</v>
      </c>
      <c r="AV179" s="12" t="s">
        <v>86</v>
      </c>
      <c r="AW179" s="12" t="s">
        <v>38</v>
      </c>
      <c r="AX179" s="12" t="s">
        <v>75</v>
      </c>
      <c r="AY179" s="227" t="s">
        <v>151</v>
      </c>
    </row>
    <row r="180" spans="2:65" s="13" customFormat="1" ht="13.5">
      <c r="B180" s="228"/>
      <c r="C180" s="229"/>
      <c r="D180" s="204" t="s">
        <v>161</v>
      </c>
      <c r="E180" s="230" t="s">
        <v>21</v>
      </c>
      <c r="F180" s="231" t="s">
        <v>164</v>
      </c>
      <c r="G180" s="229"/>
      <c r="H180" s="232">
        <v>24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161</v>
      </c>
      <c r="AU180" s="238" t="s">
        <v>86</v>
      </c>
      <c r="AV180" s="13" t="s">
        <v>157</v>
      </c>
      <c r="AW180" s="13" t="s">
        <v>38</v>
      </c>
      <c r="AX180" s="13" t="s">
        <v>83</v>
      </c>
      <c r="AY180" s="238" t="s">
        <v>151</v>
      </c>
    </row>
    <row r="181" spans="2:65" s="1" customFormat="1" ht="25.5" customHeight="1">
      <c r="B181" s="40"/>
      <c r="C181" s="192" t="s">
        <v>9</v>
      </c>
      <c r="D181" s="192" t="s">
        <v>153</v>
      </c>
      <c r="E181" s="193" t="s">
        <v>264</v>
      </c>
      <c r="F181" s="194" t="s">
        <v>265</v>
      </c>
      <c r="G181" s="195" t="s">
        <v>102</v>
      </c>
      <c r="H181" s="196">
        <v>2</v>
      </c>
      <c r="I181" s="197"/>
      <c r="J181" s="198">
        <f>ROUND(I181*H181,2)</f>
        <v>0</v>
      </c>
      <c r="K181" s="194" t="s">
        <v>156</v>
      </c>
      <c r="L181" s="60"/>
      <c r="M181" s="199" t="s">
        <v>21</v>
      </c>
      <c r="N181" s="200" t="s">
        <v>46</v>
      </c>
      <c r="O181" s="41"/>
      <c r="P181" s="201">
        <f>O181*H181</f>
        <v>0</v>
      </c>
      <c r="Q181" s="201">
        <v>0</v>
      </c>
      <c r="R181" s="201">
        <f>Q181*H181</f>
        <v>0</v>
      </c>
      <c r="S181" s="201">
        <v>0.33800000000000002</v>
      </c>
      <c r="T181" s="202">
        <f>S181*H181</f>
        <v>0.67600000000000005</v>
      </c>
      <c r="AR181" s="23" t="s">
        <v>157</v>
      </c>
      <c r="AT181" s="23" t="s">
        <v>153</v>
      </c>
      <c r="AU181" s="23" t="s">
        <v>86</v>
      </c>
      <c r="AY181" s="23" t="s">
        <v>151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3" t="s">
        <v>83</v>
      </c>
      <c r="BK181" s="203">
        <f>ROUND(I181*H181,2)</f>
        <v>0</v>
      </c>
      <c r="BL181" s="23" t="s">
        <v>157</v>
      </c>
      <c r="BM181" s="23" t="s">
        <v>266</v>
      </c>
    </row>
    <row r="182" spans="2:65" s="1" customFormat="1" ht="27">
      <c r="B182" s="40"/>
      <c r="C182" s="62"/>
      <c r="D182" s="204" t="s">
        <v>159</v>
      </c>
      <c r="E182" s="62"/>
      <c r="F182" s="205" t="s">
        <v>160</v>
      </c>
      <c r="G182" s="62"/>
      <c r="H182" s="62"/>
      <c r="I182" s="163"/>
      <c r="J182" s="62"/>
      <c r="K182" s="62"/>
      <c r="L182" s="60"/>
      <c r="M182" s="206"/>
      <c r="N182" s="41"/>
      <c r="O182" s="41"/>
      <c r="P182" s="41"/>
      <c r="Q182" s="41"/>
      <c r="R182" s="41"/>
      <c r="S182" s="41"/>
      <c r="T182" s="77"/>
      <c r="AT182" s="23" t="s">
        <v>159</v>
      </c>
      <c r="AU182" s="23" t="s">
        <v>86</v>
      </c>
    </row>
    <row r="183" spans="2:65" s="11" customFormat="1" ht="13.5">
      <c r="B183" s="207"/>
      <c r="C183" s="208"/>
      <c r="D183" s="204" t="s">
        <v>161</v>
      </c>
      <c r="E183" s="209" t="s">
        <v>21</v>
      </c>
      <c r="F183" s="210" t="s">
        <v>267</v>
      </c>
      <c r="G183" s="208"/>
      <c r="H183" s="209" t="s">
        <v>21</v>
      </c>
      <c r="I183" s="211"/>
      <c r="J183" s="208"/>
      <c r="K183" s="208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161</v>
      </c>
      <c r="AU183" s="216" t="s">
        <v>86</v>
      </c>
      <c r="AV183" s="11" t="s">
        <v>83</v>
      </c>
      <c r="AW183" s="11" t="s">
        <v>38</v>
      </c>
      <c r="AX183" s="11" t="s">
        <v>75</v>
      </c>
      <c r="AY183" s="216" t="s">
        <v>151</v>
      </c>
    </row>
    <row r="184" spans="2:65" s="12" customFormat="1" ht="13.5">
      <c r="B184" s="217"/>
      <c r="C184" s="218"/>
      <c r="D184" s="204" t="s">
        <v>161</v>
      </c>
      <c r="E184" s="219" t="s">
        <v>21</v>
      </c>
      <c r="F184" s="220" t="s">
        <v>268</v>
      </c>
      <c r="G184" s="218"/>
      <c r="H184" s="221">
        <v>2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161</v>
      </c>
      <c r="AU184" s="227" t="s">
        <v>86</v>
      </c>
      <c r="AV184" s="12" t="s">
        <v>86</v>
      </c>
      <c r="AW184" s="12" t="s">
        <v>38</v>
      </c>
      <c r="AX184" s="12" t="s">
        <v>75</v>
      </c>
      <c r="AY184" s="227" t="s">
        <v>151</v>
      </c>
    </row>
    <row r="185" spans="2:65" s="13" customFormat="1" ht="13.5">
      <c r="B185" s="228"/>
      <c r="C185" s="229"/>
      <c r="D185" s="204" t="s">
        <v>161</v>
      </c>
      <c r="E185" s="230" t="s">
        <v>21</v>
      </c>
      <c r="F185" s="231" t="s">
        <v>164</v>
      </c>
      <c r="G185" s="229"/>
      <c r="H185" s="232">
        <v>2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161</v>
      </c>
      <c r="AU185" s="238" t="s">
        <v>86</v>
      </c>
      <c r="AV185" s="13" t="s">
        <v>157</v>
      </c>
      <c r="AW185" s="13" t="s">
        <v>38</v>
      </c>
      <c r="AX185" s="13" t="s">
        <v>83</v>
      </c>
      <c r="AY185" s="238" t="s">
        <v>151</v>
      </c>
    </row>
    <row r="186" spans="2:65" s="1" customFormat="1" ht="25.5" customHeight="1">
      <c r="B186" s="40"/>
      <c r="C186" s="192" t="s">
        <v>269</v>
      </c>
      <c r="D186" s="192" t="s">
        <v>153</v>
      </c>
      <c r="E186" s="193" t="s">
        <v>270</v>
      </c>
      <c r="F186" s="194" t="s">
        <v>271</v>
      </c>
      <c r="G186" s="195" t="s">
        <v>98</v>
      </c>
      <c r="H186" s="196">
        <v>0.09</v>
      </c>
      <c r="I186" s="197"/>
      <c r="J186" s="198">
        <f>ROUND(I186*H186,2)</f>
        <v>0</v>
      </c>
      <c r="K186" s="194" t="s">
        <v>156</v>
      </c>
      <c r="L186" s="60"/>
      <c r="M186" s="199" t="s">
        <v>21</v>
      </c>
      <c r="N186" s="200" t="s">
        <v>46</v>
      </c>
      <c r="O186" s="41"/>
      <c r="P186" s="201">
        <f>O186*H186</f>
        <v>0</v>
      </c>
      <c r="Q186" s="201">
        <v>0</v>
      </c>
      <c r="R186" s="201">
        <f>Q186*H186</f>
        <v>0</v>
      </c>
      <c r="S186" s="201">
        <v>2.2000000000000002</v>
      </c>
      <c r="T186" s="202">
        <f>S186*H186</f>
        <v>0.19800000000000001</v>
      </c>
      <c r="AR186" s="23" t="s">
        <v>157</v>
      </c>
      <c r="AT186" s="23" t="s">
        <v>153</v>
      </c>
      <c r="AU186" s="23" t="s">
        <v>86</v>
      </c>
      <c r="AY186" s="23" t="s">
        <v>151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3" t="s">
        <v>83</v>
      </c>
      <c r="BK186" s="203">
        <f>ROUND(I186*H186,2)</f>
        <v>0</v>
      </c>
      <c r="BL186" s="23" t="s">
        <v>157</v>
      </c>
      <c r="BM186" s="23" t="s">
        <v>272</v>
      </c>
    </row>
    <row r="187" spans="2:65" s="1" customFormat="1" ht="27">
      <c r="B187" s="40"/>
      <c r="C187" s="62"/>
      <c r="D187" s="204" t="s">
        <v>159</v>
      </c>
      <c r="E187" s="62"/>
      <c r="F187" s="205" t="s">
        <v>160</v>
      </c>
      <c r="G187" s="62"/>
      <c r="H187" s="62"/>
      <c r="I187" s="163"/>
      <c r="J187" s="62"/>
      <c r="K187" s="62"/>
      <c r="L187" s="60"/>
      <c r="M187" s="206"/>
      <c r="N187" s="41"/>
      <c r="O187" s="41"/>
      <c r="P187" s="41"/>
      <c r="Q187" s="41"/>
      <c r="R187" s="41"/>
      <c r="S187" s="41"/>
      <c r="T187" s="77"/>
      <c r="AT187" s="23" t="s">
        <v>159</v>
      </c>
      <c r="AU187" s="23" t="s">
        <v>86</v>
      </c>
    </row>
    <row r="188" spans="2:65" s="11" customFormat="1" ht="13.5">
      <c r="B188" s="207"/>
      <c r="C188" s="208"/>
      <c r="D188" s="204" t="s">
        <v>161</v>
      </c>
      <c r="E188" s="209" t="s">
        <v>21</v>
      </c>
      <c r="F188" s="210" t="s">
        <v>273</v>
      </c>
      <c r="G188" s="208"/>
      <c r="H188" s="209" t="s">
        <v>21</v>
      </c>
      <c r="I188" s="211"/>
      <c r="J188" s="208"/>
      <c r="K188" s="208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161</v>
      </c>
      <c r="AU188" s="216" t="s">
        <v>86</v>
      </c>
      <c r="AV188" s="11" t="s">
        <v>83</v>
      </c>
      <c r="AW188" s="11" t="s">
        <v>38</v>
      </c>
      <c r="AX188" s="11" t="s">
        <v>75</v>
      </c>
      <c r="AY188" s="216" t="s">
        <v>151</v>
      </c>
    </row>
    <row r="189" spans="2:65" s="12" customFormat="1" ht="13.5">
      <c r="B189" s="217"/>
      <c r="C189" s="218"/>
      <c r="D189" s="204" t="s">
        <v>161</v>
      </c>
      <c r="E189" s="219" t="s">
        <v>21</v>
      </c>
      <c r="F189" s="220" t="s">
        <v>274</v>
      </c>
      <c r="G189" s="218"/>
      <c r="H189" s="221">
        <v>0.09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161</v>
      </c>
      <c r="AU189" s="227" t="s">
        <v>86</v>
      </c>
      <c r="AV189" s="12" t="s">
        <v>86</v>
      </c>
      <c r="AW189" s="12" t="s">
        <v>38</v>
      </c>
      <c r="AX189" s="12" t="s">
        <v>75</v>
      </c>
      <c r="AY189" s="227" t="s">
        <v>151</v>
      </c>
    </row>
    <row r="190" spans="2:65" s="13" customFormat="1" ht="13.5">
      <c r="B190" s="228"/>
      <c r="C190" s="229"/>
      <c r="D190" s="204" t="s">
        <v>161</v>
      </c>
      <c r="E190" s="230" t="s">
        <v>21</v>
      </c>
      <c r="F190" s="231" t="s">
        <v>164</v>
      </c>
      <c r="G190" s="229"/>
      <c r="H190" s="232">
        <v>0.09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161</v>
      </c>
      <c r="AU190" s="238" t="s">
        <v>86</v>
      </c>
      <c r="AV190" s="13" t="s">
        <v>157</v>
      </c>
      <c r="AW190" s="13" t="s">
        <v>38</v>
      </c>
      <c r="AX190" s="13" t="s">
        <v>83</v>
      </c>
      <c r="AY190" s="238" t="s">
        <v>151</v>
      </c>
    </row>
    <row r="191" spans="2:65" s="1" customFormat="1" ht="16.5" customHeight="1">
      <c r="B191" s="40"/>
      <c r="C191" s="192" t="s">
        <v>275</v>
      </c>
      <c r="D191" s="192" t="s">
        <v>153</v>
      </c>
      <c r="E191" s="193" t="s">
        <v>276</v>
      </c>
      <c r="F191" s="194" t="s">
        <v>277</v>
      </c>
      <c r="G191" s="195" t="s">
        <v>203</v>
      </c>
      <c r="H191" s="196">
        <v>1010.904</v>
      </c>
      <c r="I191" s="197"/>
      <c r="J191" s="198">
        <f>ROUND(I191*H191,2)</f>
        <v>0</v>
      </c>
      <c r="K191" s="194" t="s">
        <v>21</v>
      </c>
      <c r="L191" s="60"/>
      <c r="M191" s="199" t="s">
        <v>21</v>
      </c>
      <c r="N191" s="200" t="s">
        <v>46</v>
      </c>
      <c r="O191" s="41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AR191" s="23" t="s">
        <v>157</v>
      </c>
      <c r="AT191" s="23" t="s">
        <v>153</v>
      </c>
      <c r="AU191" s="23" t="s">
        <v>86</v>
      </c>
      <c r="AY191" s="23" t="s">
        <v>151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3" t="s">
        <v>83</v>
      </c>
      <c r="BK191" s="203">
        <f>ROUND(I191*H191,2)</f>
        <v>0</v>
      </c>
      <c r="BL191" s="23" t="s">
        <v>157</v>
      </c>
      <c r="BM191" s="23" t="s">
        <v>278</v>
      </c>
    </row>
    <row r="192" spans="2:65" s="1" customFormat="1" ht="27">
      <c r="B192" s="40"/>
      <c r="C192" s="62"/>
      <c r="D192" s="204" t="s">
        <v>159</v>
      </c>
      <c r="E192" s="62"/>
      <c r="F192" s="205" t="s">
        <v>160</v>
      </c>
      <c r="G192" s="62"/>
      <c r="H192" s="62"/>
      <c r="I192" s="163"/>
      <c r="J192" s="62"/>
      <c r="K192" s="62"/>
      <c r="L192" s="60"/>
      <c r="M192" s="206"/>
      <c r="N192" s="41"/>
      <c r="O192" s="41"/>
      <c r="P192" s="41"/>
      <c r="Q192" s="41"/>
      <c r="R192" s="41"/>
      <c r="S192" s="41"/>
      <c r="T192" s="77"/>
      <c r="AT192" s="23" t="s">
        <v>159</v>
      </c>
      <c r="AU192" s="23" t="s">
        <v>86</v>
      </c>
    </row>
    <row r="193" spans="2:65" s="11" customFormat="1" ht="13.5">
      <c r="B193" s="207"/>
      <c r="C193" s="208"/>
      <c r="D193" s="204" t="s">
        <v>161</v>
      </c>
      <c r="E193" s="209" t="s">
        <v>21</v>
      </c>
      <c r="F193" s="210" t="s">
        <v>279</v>
      </c>
      <c r="G193" s="208"/>
      <c r="H193" s="209" t="s">
        <v>21</v>
      </c>
      <c r="I193" s="211"/>
      <c r="J193" s="208"/>
      <c r="K193" s="208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161</v>
      </c>
      <c r="AU193" s="216" t="s">
        <v>86</v>
      </c>
      <c r="AV193" s="11" t="s">
        <v>83</v>
      </c>
      <c r="AW193" s="11" t="s">
        <v>38</v>
      </c>
      <c r="AX193" s="11" t="s">
        <v>75</v>
      </c>
      <c r="AY193" s="216" t="s">
        <v>151</v>
      </c>
    </row>
    <row r="194" spans="2:65" s="12" customFormat="1" ht="13.5">
      <c r="B194" s="217"/>
      <c r="C194" s="218"/>
      <c r="D194" s="204" t="s">
        <v>161</v>
      </c>
      <c r="E194" s="219" t="s">
        <v>21</v>
      </c>
      <c r="F194" s="220" t="s">
        <v>280</v>
      </c>
      <c r="G194" s="218"/>
      <c r="H194" s="221">
        <v>494.87900000000002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161</v>
      </c>
      <c r="AU194" s="227" t="s">
        <v>86</v>
      </c>
      <c r="AV194" s="12" t="s">
        <v>86</v>
      </c>
      <c r="AW194" s="12" t="s">
        <v>38</v>
      </c>
      <c r="AX194" s="12" t="s">
        <v>75</v>
      </c>
      <c r="AY194" s="227" t="s">
        <v>151</v>
      </c>
    </row>
    <row r="195" spans="2:65" s="12" customFormat="1" ht="13.5">
      <c r="B195" s="217"/>
      <c r="C195" s="218"/>
      <c r="D195" s="204" t="s">
        <v>161</v>
      </c>
      <c r="E195" s="219" t="s">
        <v>21</v>
      </c>
      <c r="F195" s="220" t="s">
        <v>281</v>
      </c>
      <c r="G195" s="218"/>
      <c r="H195" s="221">
        <v>467.02499999999998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161</v>
      </c>
      <c r="AU195" s="227" t="s">
        <v>86</v>
      </c>
      <c r="AV195" s="12" t="s">
        <v>86</v>
      </c>
      <c r="AW195" s="12" t="s">
        <v>38</v>
      </c>
      <c r="AX195" s="12" t="s">
        <v>75</v>
      </c>
      <c r="AY195" s="227" t="s">
        <v>151</v>
      </c>
    </row>
    <row r="196" spans="2:65" s="11" customFormat="1" ht="13.5">
      <c r="B196" s="207"/>
      <c r="C196" s="208"/>
      <c r="D196" s="204" t="s">
        <v>161</v>
      </c>
      <c r="E196" s="209" t="s">
        <v>21</v>
      </c>
      <c r="F196" s="210" t="s">
        <v>282</v>
      </c>
      <c r="G196" s="208"/>
      <c r="H196" s="209" t="s">
        <v>21</v>
      </c>
      <c r="I196" s="211"/>
      <c r="J196" s="208"/>
      <c r="K196" s="208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161</v>
      </c>
      <c r="AU196" s="216" t="s">
        <v>86</v>
      </c>
      <c r="AV196" s="11" t="s">
        <v>83</v>
      </c>
      <c r="AW196" s="11" t="s">
        <v>38</v>
      </c>
      <c r="AX196" s="11" t="s">
        <v>75</v>
      </c>
      <c r="AY196" s="216" t="s">
        <v>151</v>
      </c>
    </row>
    <row r="197" spans="2:65" s="12" customFormat="1" ht="13.5">
      <c r="B197" s="217"/>
      <c r="C197" s="218"/>
      <c r="D197" s="204" t="s">
        <v>161</v>
      </c>
      <c r="E197" s="219" t="s">
        <v>21</v>
      </c>
      <c r="F197" s="220" t="s">
        <v>283</v>
      </c>
      <c r="G197" s="218"/>
      <c r="H197" s="221">
        <v>49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161</v>
      </c>
      <c r="AU197" s="227" t="s">
        <v>86</v>
      </c>
      <c r="AV197" s="12" t="s">
        <v>86</v>
      </c>
      <c r="AW197" s="12" t="s">
        <v>38</v>
      </c>
      <c r="AX197" s="12" t="s">
        <v>75</v>
      </c>
      <c r="AY197" s="227" t="s">
        <v>151</v>
      </c>
    </row>
    <row r="198" spans="2:65" s="13" customFormat="1" ht="13.5">
      <c r="B198" s="228"/>
      <c r="C198" s="229"/>
      <c r="D198" s="204" t="s">
        <v>161</v>
      </c>
      <c r="E198" s="230" t="s">
        <v>21</v>
      </c>
      <c r="F198" s="231" t="s">
        <v>164</v>
      </c>
      <c r="G198" s="229"/>
      <c r="H198" s="232">
        <v>1010.904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161</v>
      </c>
      <c r="AU198" s="238" t="s">
        <v>86</v>
      </c>
      <c r="AV198" s="13" t="s">
        <v>157</v>
      </c>
      <c r="AW198" s="13" t="s">
        <v>38</v>
      </c>
      <c r="AX198" s="13" t="s">
        <v>83</v>
      </c>
      <c r="AY198" s="238" t="s">
        <v>151</v>
      </c>
    </row>
    <row r="199" spans="2:65" s="1" customFormat="1" ht="25.5" customHeight="1">
      <c r="B199" s="40"/>
      <c r="C199" s="192" t="s">
        <v>284</v>
      </c>
      <c r="D199" s="192" t="s">
        <v>153</v>
      </c>
      <c r="E199" s="193" t="s">
        <v>285</v>
      </c>
      <c r="F199" s="194" t="s">
        <v>286</v>
      </c>
      <c r="G199" s="195" t="s">
        <v>203</v>
      </c>
      <c r="H199" s="196">
        <v>976.60400000000004</v>
      </c>
      <c r="I199" s="197"/>
      <c r="J199" s="198">
        <f>ROUND(I199*H199,2)</f>
        <v>0</v>
      </c>
      <c r="K199" s="194" t="s">
        <v>156</v>
      </c>
      <c r="L199" s="60"/>
      <c r="M199" s="199" t="s">
        <v>21</v>
      </c>
      <c r="N199" s="200" t="s">
        <v>46</v>
      </c>
      <c r="O199" s="41"/>
      <c r="P199" s="201">
        <f>O199*H199</f>
        <v>0</v>
      </c>
      <c r="Q199" s="201">
        <v>0</v>
      </c>
      <c r="R199" s="201">
        <f>Q199*H199</f>
        <v>0</v>
      </c>
      <c r="S199" s="201">
        <v>1.06E-2</v>
      </c>
      <c r="T199" s="202">
        <f>S199*H199</f>
        <v>10.3520024</v>
      </c>
      <c r="AR199" s="23" t="s">
        <v>157</v>
      </c>
      <c r="AT199" s="23" t="s">
        <v>153</v>
      </c>
      <c r="AU199" s="23" t="s">
        <v>86</v>
      </c>
      <c r="AY199" s="23" t="s">
        <v>151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23" t="s">
        <v>83</v>
      </c>
      <c r="BK199" s="203">
        <f>ROUND(I199*H199,2)</f>
        <v>0</v>
      </c>
      <c r="BL199" s="23" t="s">
        <v>157</v>
      </c>
      <c r="BM199" s="23" t="s">
        <v>287</v>
      </c>
    </row>
    <row r="200" spans="2:65" s="1" customFormat="1" ht="27">
      <c r="B200" s="40"/>
      <c r="C200" s="62"/>
      <c r="D200" s="204" t="s">
        <v>159</v>
      </c>
      <c r="E200" s="62"/>
      <c r="F200" s="205" t="s">
        <v>160</v>
      </c>
      <c r="G200" s="62"/>
      <c r="H200" s="62"/>
      <c r="I200" s="163"/>
      <c r="J200" s="62"/>
      <c r="K200" s="62"/>
      <c r="L200" s="60"/>
      <c r="M200" s="206"/>
      <c r="N200" s="41"/>
      <c r="O200" s="41"/>
      <c r="P200" s="41"/>
      <c r="Q200" s="41"/>
      <c r="R200" s="41"/>
      <c r="S200" s="41"/>
      <c r="T200" s="77"/>
      <c r="AT200" s="23" t="s">
        <v>159</v>
      </c>
      <c r="AU200" s="23" t="s">
        <v>86</v>
      </c>
    </row>
    <row r="201" spans="2:65" s="11" customFormat="1" ht="13.5">
      <c r="B201" s="207"/>
      <c r="C201" s="208"/>
      <c r="D201" s="204" t="s">
        <v>161</v>
      </c>
      <c r="E201" s="209" t="s">
        <v>21</v>
      </c>
      <c r="F201" s="210" t="s">
        <v>279</v>
      </c>
      <c r="G201" s="208"/>
      <c r="H201" s="209" t="s">
        <v>21</v>
      </c>
      <c r="I201" s="211"/>
      <c r="J201" s="208"/>
      <c r="K201" s="208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161</v>
      </c>
      <c r="AU201" s="216" t="s">
        <v>86</v>
      </c>
      <c r="AV201" s="11" t="s">
        <v>83</v>
      </c>
      <c r="AW201" s="11" t="s">
        <v>38</v>
      </c>
      <c r="AX201" s="11" t="s">
        <v>75</v>
      </c>
      <c r="AY201" s="216" t="s">
        <v>151</v>
      </c>
    </row>
    <row r="202" spans="2:65" s="12" customFormat="1" ht="13.5">
      <c r="B202" s="217"/>
      <c r="C202" s="218"/>
      <c r="D202" s="204" t="s">
        <v>161</v>
      </c>
      <c r="E202" s="219" t="s">
        <v>21</v>
      </c>
      <c r="F202" s="220" t="s">
        <v>288</v>
      </c>
      <c r="G202" s="218"/>
      <c r="H202" s="221">
        <v>494.87900000000002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161</v>
      </c>
      <c r="AU202" s="227" t="s">
        <v>86</v>
      </c>
      <c r="AV202" s="12" t="s">
        <v>86</v>
      </c>
      <c r="AW202" s="12" t="s">
        <v>38</v>
      </c>
      <c r="AX202" s="12" t="s">
        <v>75</v>
      </c>
      <c r="AY202" s="227" t="s">
        <v>151</v>
      </c>
    </row>
    <row r="203" spans="2:65" s="12" customFormat="1" ht="13.5">
      <c r="B203" s="217"/>
      <c r="C203" s="218"/>
      <c r="D203" s="204" t="s">
        <v>161</v>
      </c>
      <c r="E203" s="219" t="s">
        <v>21</v>
      </c>
      <c r="F203" s="220" t="s">
        <v>289</v>
      </c>
      <c r="G203" s="218"/>
      <c r="H203" s="221">
        <v>467.02499999999998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161</v>
      </c>
      <c r="AU203" s="227" t="s">
        <v>86</v>
      </c>
      <c r="AV203" s="12" t="s">
        <v>86</v>
      </c>
      <c r="AW203" s="12" t="s">
        <v>38</v>
      </c>
      <c r="AX203" s="12" t="s">
        <v>75</v>
      </c>
      <c r="AY203" s="227" t="s">
        <v>151</v>
      </c>
    </row>
    <row r="204" spans="2:65" s="11" customFormat="1" ht="13.5">
      <c r="B204" s="207"/>
      <c r="C204" s="208"/>
      <c r="D204" s="204" t="s">
        <v>161</v>
      </c>
      <c r="E204" s="209" t="s">
        <v>21</v>
      </c>
      <c r="F204" s="210" t="s">
        <v>290</v>
      </c>
      <c r="G204" s="208"/>
      <c r="H204" s="209" t="s">
        <v>21</v>
      </c>
      <c r="I204" s="211"/>
      <c r="J204" s="208"/>
      <c r="K204" s="208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161</v>
      </c>
      <c r="AU204" s="216" t="s">
        <v>86</v>
      </c>
      <c r="AV204" s="11" t="s">
        <v>83</v>
      </c>
      <c r="AW204" s="11" t="s">
        <v>38</v>
      </c>
      <c r="AX204" s="11" t="s">
        <v>75</v>
      </c>
      <c r="AY204" s="216" t="s">
        <v>151</v>
      </c>
    </row>
    <row r="205" spans="2:65" s="12" customFormat="1" ht="13.5">
      <c r="B205" s="217"/>
      <c r="C205" s="218"/>
      <c r="D205" s="204" t="s">
        <v>161</v>
      </c>
      <c r="E205" s="219" t="s">
        <v>21</v>
      </c>
      <c r="F205" s="220" t="s">
        <v>291</v>
      </c>
      <c r="G205" s="218"/>
      <c r="H205" s="221">
        <v>14.7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161</v>
      </c>
      <c r="AU205" s="227" t="s">
        <v>86</v>
      </c>
      <c r="AV205" s="12" t="s">
        <v>86</v>
      </c>
      <c r="AW205" s="12" t="s">
        <v>38</v>
      </c>
      <c r="AX205" s="12" t="s">
        <v>75</v>
      </c>
      <c r="AY205" s="227" t="s">
        <v>151</v>
      </c>
    </row>
    <row r="206" spans="2:65" s="14" customFormat="1" ht="13.5">
      <c r="B206" s="249"/>
      <c r="C206" s="250"/>
      <c r="D206" s="204" t="s">
        <v>161</v>
      </c>
      <c r="E206" s="251" t="s">
        <v>21</v>
      </c>
      <c r="F206" s="252" t="s">
        <v>292</v>
      </c>
      <c r="G206" s="250"/>
      <c r="H206" s="253">
        <v>976.60400000000004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AT206" s="259" t="s">
        <v>161</v>
      </c>
      <c r="AU206" s="259" t="s">
        <v>86</v>
      </c>
      <c r="AV206" s="14" t="s">
        <v>168</v>
      </c>
      <c r="AW206" s="14" t="s">
        <v>38</v>
      </c>
      <c r="AX206" s="14" t="s">
        <v>83</v>
      </c>
      <c r="AY206" s="259" t="s">
        <v>151</v>
      </c>
    </row>
    <row r="207" spans="2:65" s="11" customFormat="1" ht="13.5">
      <c r="B207" s="207"/>
      <c r="C207" s="208"/>
      <c r="D207" s="204" t="s">
        <v>161</v>
      </c>
      <c r="E207" s="209" t="s">
        <v>21</v>
      </c>
      <c r="F207" s="210" t="s">
        <v>293</v>
      </c>
      <c r="G207" s="208"/>
      <c r="H207" s="209" t="s">
        <v>21</v>
      </c>
      <c r="I207" s="211"/>
      <c r="J207" s="208"/>
      <c r="K207" s="208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161</v>
      </c>
      <c r="AU207" s="216" t="s">
        <v>86</v>
      </c>
      <c r="AV207" s="11" t="s">
        <v>83</v>
      </c>
      <c r="AW207" s="11" t="s">
        <v>38</v>
      </c>
      <c r="AX207" s="11" t="s">
        <v>75</v>
      </c>
      <c r="AY207" s="216" t="s">
        <v>151</v>
      </c>
    </row>
    <row r="208" spans="2:65" s="12" customFormat="1" ht="13.5">
      <c r="B208" s="217"/>
      <c r="C208" s="218"/>
      <c r="D208" s="204" t="s">
        <v>161</v>
      </c>
      <c r="E208" s="219" t="s">
        <v>21</v>
      </c>
      <c r="F208" s="220" t="s">
        <v>294</v>
      </c>
      <c r="G208" s="218"/>
      <c r="H208" s="221">
        <v>2.766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161</v>
      </c>
      <c r="AU208" s="227" t="s">
        <v>86</v>
      </c>
      <c r="AV208" s="12" t="s">
        <v>86</v>
      </c>
      <c r="AW208" s="12" t="s">
        <v>38</v>
      </c>
      <c r="AX208" s="12" t="s">
        <v>75</v>
      </c>
      <c r="AY208" s="227" t="s">
        <v>151</v>
      </c>
    </row>
    <row r="209" spans="2:51" s="12" customFormat="1" ht="13.5">
      <c r="B209" s="217"/>
      <c r="C209" s="218"/>
      <c r="D209" s="204" t="s">
        <v>161</v>
      </c>
      <c r="E209" s="219" t="s">
        <v>21</v>
      </c>
      <c r="F209" s="220" t="s">
        <v>295</v>
      </c>
      <c r="G209" s="218"/>
      <c r="H209" s="221">
        <v>2.8340000000000001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161</v>
      </c>
      <c r="AU209" s="227" t="s">
        <v>86</v>
      </c>
      <c r="AV209" s="12" t="s">
        <v>86</v>
      </c>
      <c r="AW209" s="12" t="s">
        <v>38</v>
      </c>
      <c r="AX209" s="12" t="s">
        <v>75</v>
      </c>
      <c r="AY209" s="227" t="s">
        <v>151</v>
      </c>
    </row>
    <row r="210" spans="2:51" s="12" customFormat="1" ht="13.5">
      <c r="B210" s="217"/>
      <c r="C210" s="218"/>
      <c r="D210" s="204" t="s">
        <v>161</v>
      </c>
      <c r="E210" s="219" t="s">
        <v>21</v>
      </c>
      <c r="F210" s="220" t="s">
        <v>296</v>
      </c>
      <c r="G210" s="218"/>
      <c r="H210" s="221">
        <v>3.2189999999999999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161</v>
      </c>
      <c r="AU210" s="227" t="s">
        <v>86</v>
      </c>
      <c r="AV210" s="12" t="s">
        <v>86</v>
      </c>
      <c r="AW210" s="12" t="s">
        <v>38</v>
      </c>
      <c r="AX210" s="12" t="s">
        <v>75</v>
      </c>
      <c r="AY210" s="227" t="s">
        <v>151</v>
      </c>
    </row>
    <row r="211" spans="2:51" s="12" customFormat="1" ht="13.5">
      <c r="B211" s="217"/>
      <c r="C211" s="218"/>
      <c r="D211" s="204" t="s">
        <v>161</v>
      </c>
      <c r="E211" s="219" t="s">
        <v>21</v>
      </c>
      <c r="F211" s="220" t="s">
        <v>297</v>
      </c>
      <c r="G211" s="218"/>
      <c r="H211" s="221">
        <v>3.0459999999999998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161</v>
      </c>
      <c r="AU211" s="227" t="s">
        <v>86</v>
      </c>
      <c r="AV211" s="12" t="s">
        <v>86</v>
      </c>
      <c r="AW211" s="12" t="s">
        <v>38</v>
      </c>
      <c r="AX211" s="12" t="s">
        <v>75</v>
      </c>
      <c r="AY211" s="227" t="s">
        <v>151</v>
      </c>
    </row>
    <row r="212" spans="2:51" s="12" customFormat="1" ht="13.5">
      <c r="B212" s="217"/>
      <c r="C212" s="218"/>
      <c r="D212" s="204" t="s">
        <v>161</v>
      </c>
      <c r="E212" s="219" t="s">
        <v>21</v>
      </c>
      <c r="F212" s="220" t="s">
        <v>298</v>
      </c>
      <c r="G212" s="218"/>
      <c r="H212" s="221">
        <v>2.3290000000000002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161</v>
      </c>
      <c r="AU212" s="227" t="s">
        <v>86</v>
      </c>
      <c r="AV212" s="12" t="s">
        <v>86</v>
      </c>
      <c r="AW212" s="12" t="s">
        <v>38</v>
      </c>
      <c r="AX212" s="12" t="s">
        <v>75</v>
      </c>
      <c r="AY212" s="227" t="s">
        <v>151</v>
      </c>
    </row>
    <row r="213" spans="2:51" s="12" customFormat="1" ht="13.5">
      <c r="B213" s="217"/>
      <c r="C213" s="218"/>
      <c r="D213" s="204" t="s">
        <v>161</v>
      </c>
      <c r="E213" s="219" t="s">
        <v>21</v>
      </c>
      <c r="F213" s="220" t="s">
        <v>299</v>
      </c>
      <c r="G213" s="218"/>
      <c r="H213" s="221">
        <v>3.496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161</v>
      </c>
      <c r="AU213" s="227" t="s">
        <v>86</v>
      </c>
      <c r="AV213" s="12" t="s">
        <v>86</v>
      </c>
      <c r="AW213" s="12" t="s">
        <v>38</v>
      </c>
      <c r="AX213" s="12" t="s">
        <v>75</v>
      </c>
      <c r="AY213" s="227" t="s">
        <v>151</v>
      </c>
    </row>
    <row r="214" spans="2:51" s="12" customFormat="1" ht="13.5">
      <c r="B214" s="217"/>
      <c r="C214" s="218"/>
      <c r="D214" s="204" t="s">
        <v>161</v>
      </c>
      <c r="E214" s="219" t="s">
        <v>21</v>
      </c>
      <c r="F214" s="220" t="s">
        <v>300</v>
      </c>
      <c r="G214" s="218"/>
      <c r="H214" s="221">
        <v>4.1989999999999998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161</v>
      </c>
      <c r="AU214" s="227" t="s">
        <v>86</v>
      </c>
      <c r="AV214" s="12" t="s">
        <v>86</v>
      </c>
      <c r="AW214" s="12" t="s">
        <v>38</v>
      </c>
      <c r="AX214" s="12" t="s">
        <v>75</v>
      </c>
      <c r="AY214" s="227" t="s">
        <v>151</v>
      </c>
    </row>
    <row r="215" spans="2:51" s="14" customFormat="1" ht="13.5">
      <c r="B215" s="249"/>
      <c r="C215" s="250"/>
      <c r="D215" s="204" t="s">
        <v>161</v>
      </c>
      <c r="E215" s="251" t="s">
        <v>100</v>
      </c>
      <c r="F215" s="252" t="s">
        <v>292</v>
      </c>
      <c r="G215" s="250"/>
      <c r="H215" s="253">
        <v>21.888999999999999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AT215" s="259" t="s">
        <v>161</v>
      </c>
      <c r="AU215" s="259" t="s">
        <v>86</v>
      </c>
      <c r="AV215" s="14" t="s">
        <v>168</v>
      </c>
      <c r="AW215" s="14" t="s">
        <v>38</v>
      </c>
      <c r="AX215" s="14" t="s">
        <v>75</v>
      </c>
      <c r="AY215" s="259" t="s">
        <v>151</v>
      </c>
    </row>
    <row r="216" spans="2:51" s="12" customFormat="1" ht="13.5">
      <c r="B216" s="217"/>
      <c r="C216" s="218"/>
      <c r="D216" s="204" t="s">
        <v>161</v>
      </c>
      <c r="E216" s="219" t="s">
        <v>105</v>
      </c>
      <c r="F216" s="220" t="s">
        <v>301</v>
      </c>
      <c r="G216" s="218"/>
      <c r="H216" s="221">
        <v>3.1269999999999998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161</v>
      </c>
      <c r="AU216" s="227" t="s">
        <v>86</v>
      </c>
      <c r="AV216" s="12" t="s">
        <v>86</v>
      </c>
      <c r="AW216" s="12" t="s">
        <v>38</v>
      </c>
      <c r="AX216" s="12" t="s">
        <v>75</v>
      </c>
      <c r="AY216" s="227" t="s">
        <v>151</v>
      </c>
    </row>
    <row r="217" spans="2:51" s="14" customFormat="1" ht="13.5">
      <c r="B217" s="249"/>
      <c r="C217" s="250"/>
      <c r="D217" s="204" t="s">
        <v>161</v>
      </c>
      <c r="E217" s="251" t="s">
        <v>21</v>
      </c>
      <c r="F217" s="252" t="s">
        <v>292</v>
      </c>
      <c r="G217" s="250"/>
      <c r="H217" s="253">
        <v>3.1269999999999998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AT217" s="259" t="s">
        <v>161</v>
      </c>
      <c r="AU217" s="259" t="s">
        <v>86</v>
      </c>
      <c r="AV217" s="14" t="s">
        <v>168</v>
      </c>
      <c r="AW217" s="14" t="s">
        <v>38</v>
      </c>
      <c r="AX217" s="14" t="s">
        <v>75</v>
      </c>
      <c r="AY217" s="259" t="s">
        <v>151</v>
      </c>
    </row>
    <row r="218" spans="2:51" s="11" customFormat="1" ht="13.5">
      <c r="B218" s="207"/>
      <c r="C218" s="208"/>
      <c r="D218" s="204" t="s">
        <v>161</v>
      </c>
      <c r="E218" s="209" t="s">
        <v>21</v>
      </c>
      <c r="F218" s="210" t="s">
        <v>293</v>
      </c>
      <c r="G218" s="208"/>
      <c r="H218" s="209" t="s">
        <v>21</v>
      </c>
      <c r="I218" s="211"/>
      <c r="J218" s="208"/>
      <c r="K218" s="208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161</v>
      </c>
      <c r="AU218" s="216" t="s">
        <v>86</v>
      </c>
      <c r="AV218" s="11" t="s">
        <v>83</v>
      </c>
      <c r="AW218" s="11" t="s">
        <v>38</v>
      </c>
      <c r="AX218" s="11" t="s">
        <v>75</v>
      </c>
      <c r="AY218" s="216" t="s">
        <v>151</v>
      </c>
    </row>
    <row r="219" spans="2:51" s="12" customFormat="1" ht="13.5">
      <c r="B219" s="217"/>
      <c r="C219" s="218"/>
      <c r="D219" s="204" t="s">
        <v>161</v>
      </c>
      <c r="E219" s="219" t="s">
        <v>21</v>
      </c>
      <c r="F219" s="220" t="s">
        <v>302</v>
      </c>
      <c r="G219" s="218"/>
      <c r="H219" s="221">
        <v>2.766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161</v>
      </c>
      <c r="AU219" s="227" t="s">
        <v>86</v>
      </c>
      <c r="AV219" s="12" t="s">
        <v>86</v>
      </c>
      <c r="AW219" s="12" t="s">
        <v>38</v>
      </c>
      <c r="AX219" s="12" t="s">
        <v>75</v>
      </c>
      <c r="AY219" s="227" t="s">
        <v>151</v>
      </c>
    </row>
    <row r="220" spans="2:51" s="12" customFormat="1" ht="13.5">
      <c r="B220" s="217"/>
      <c r="C220" s="218"/>
      <c r="D220" s="204" t="s">
        <v>161</v>
      </c>
      <c r="E220" s="219" t="s">
        <v>21</v>
      </c>
      <c r="F220" s="220" t="s">
        <v>303</v>
      </c>
      <c r="G220" s="218"/>
      <c r="H220" s="221">
        <v>2.8839999999999999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161</v>
      </c>
      <c r="AU220" s="227" t="s">
        <v>86</v>
      </c>
      <c r="AV220" s="12" t="s">
        <v>86</v>
      </c>
      <c r="AW220" s="12" t="s">
        <v>38</v>
      </c>
      <c r="AX220" s="12" t="s">
        <v>75</v>
      </c>
      <c r="AY220" s="227" t="s">
        <v>151</v>
      </c>
    </row>
    <row r="221" spans="2:51" s="12" customFormat="1" ht="13.5">
      <c r="B221" s="217"/>
      <c r="C221" s="218"/>
      <c r="D221" s="204" t="s">
        <v>161</v>
      </c>
      <c r="E221" s="219" t="s">
        <v>21</v>
      </c>
      <c r="F221" s="220" t="s">
        <v>304</v>
      </c>
      <c r="G221" s="218"/>
      <c r="H221" s="221">
        <v>3.129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161</v>
      </c>
      <c r="AU221" s="227" t="s">
        <v>86</v>
      </c>
      <c r="AV221" s="12" t="s">
        <v>86</v>
      </c>
      <c r="AW221" s="12" t="s">
        <v>38</v>
      </c>
      <c r="AX221" s="12" t="s">
        <v>75</v>
      </c>
      <c r="AY221" s="227" t="s">
        <v>151</v>
      </c>
    </row>
    <row r="222" spans="2:51" s="12" customFormat="1" ht="13.5">
      <c r="B222" s="217"/>
      <c r="C222" s="218"/>
      <c r="D222" s="204" t="s">
        <v>161</v>
      </c>
      <c r="E222" s="219" t="s">
        <v>21</v>
      </c>
      <c r="F222" s="220" t="s">
        <v>305</v>
      </c>
      <c r="G222" s="218"/>
      <c r="H222" s="221">
        <v>3.0150000000000001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161</v>
      </c>
      <c r="AU222" s="227" t="s">
        <v>86</v>
      </c>
      <c r="AV222" s="12" t="s">
        <v>86</v>
      </c>
      <c r="AW222" s="12" t="s">
        <v>38</v>
      </c>
      <c r="AX222" s="12" t="s">
        <v>75</v>
      </c>
      <c r="AY222" s="227" t="s">
        <v>151</v>
      </c>
    </row>
    <row r="223" spans="2:51" s="12" customFormat="1" ht="13.5">
      <c r="B223" s="217"/>
      <c r="C223" s="218"/>
      <c r="D223" s="204" t="s">
        <v>161</v>
      </c>
      <c r="E223" s="219" t="s">
        <v>21</v>
      </c>
      <c r="F223" s="220" t="s">
        <v>306</v>
      </c>
      <c r="G223" s="218"/>
      <c r="H223" s="221">
        <v>2.4430000000000001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161</v>
      </c>
      <c r="AU223" s="227" t="s">
        <v>86</v>
      </c>
      <c r="AV223" s="12" t="s">
        <v>86</v>
      </c>
      <c r="AW223" s="12" t="s">
        <v>38</v>
      </c>
      <c r="AX223" s="12" t="s">
        <v>75</v>
      </c>
      <c r="AY223" s="227" t="s">
        <v>151</v>
      </c>
    </row>
    <row r="224" spans="2:51" s="12" customFormat="1" ht="13.5">
      <c r="B224" s="217"/>
      <c r="C224" s="218"/>
      <c r="D224" s="204" t="s">
        <v>161</v>
      </c>
      <c r="E224" s="219" t="s">
        <v>21</v>
      </c>
      <c r="F224" s="220" t="s">
        <v>307</v>
      </c>
      <c r="G224" s="218"/>
      <c r="H224" s="221">
        <v>2.5680000000000001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161</v>
      </c>
      <c r="AU224" s="227" t="s">
        <v>86</v>
      </c>
      <c r="AV224" s="12" t="s">
        <v>86</v>
      </c>
      <c r="AW224" s="12" t="s">
        <v>38</v>
      </c>
      <c r="AX224" s="12" t="s">
        <v>75</v>
      </c>
      <c r="AY224" s="227" t="s">
        <v>151</v>
      </c>
    </row>
    <row r="225" spans="2:65" s="12" customFormat="1" ht="13.5">
      <c r="B225" s="217"/>
      <c r="C225" s="218"/>
      <c r="D225" s="204" t="s">
        <v>161</v>
      </c>
      <c r="E225" s="219" t="s">
        <v>21</v>
      </c>
      <c r="F225" s="220" t="s">
        <v>308</v>
      </c>
      <c r="G225" s="218"/>
      <c r="H225" s="221">
        <v>3.8530000000000002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161</v>
      </c>
      <c r="AU225" s="227" t="s">
        <v>86</v>
      </c>
      <c r="AV225" s="12" t="s">
        <v>86</v>
      </c>
      <c r="AW225" s="12" t="s">
        <v>38</v>
      </c>
      <c r="AX225" s="12" t="s">
        <v>75</v>
      </c>
      <c r="AY225" s="227" t="s">
        <v>151</v>
      </c>
    </row>
    <row r="226" spans="2:65" s="14" customFormat="1" ht="13.5">
      <c r="B226" s="249"/>
      <c r="C226" s="250"/>
      <c r="D226" s="204" t="s">
        <v>161</v>
      </c>
      <c r="E226" s="251" t="s">
        <v>108</v>
      </c>
      <c r="F226" s="252" t="s">
        <v>292</v>
      </c>
      <c r="G226" s="250"/>
      <c r="H226" s="253">
        <v>20.658000000000001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AT226" s="259" t="s">
        <v>161</v>
      </c>
      <c r="AU226" s="259" t="s">
        <v>86</v>
      </c>
      <c r="AV226" s="14" t="s">
        <v>168</v>
      </c>
      <c r="AW226" s="14" t="s">
        <v>38</v>
      </c>
      <c r="AX226" s="14" t="s">
        <v>75</v>
      </c>
      <c r="AY226" s="259" t="s">
        <v>151</v>
      </c>
    </row>
    <row r="227" spans="2:65" s="12" customFormat="1" ht="13.5">
      <c r="B227" s="217"/>
      <c r="C227" s="218"/>
      <c r="D227" s="204" t="s">
        <v>161</v>
      </c>
      <c r="E227" s="219" t="s">
        <v>111</v>
      </c>
      <c r="F227" s="220" t="s">
        <v>309</v>
      </c>
      <c r="G227" s="218"/>
      <c r="H227" s="221">
        <v>2.9510000000000001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161</v>
      </c>
      <c r="AU227" s="227" t="s">
        <v>86</v>
      </c>
      <c r="AV227" s="12" t="s">
        <v>86</v>
      </c>
      <c r="AW227" s="12" t="s">
        <v>38</v>
      </c>
      <c r="AX227" s="12" t="s">
        <v>75</v>
      </c>
      <c r="AY227" s="227" t="s">
        <v>151</v>
      </c>
    </row>
    <row r="228" spans="2:65" s="14" customFormat="1" ht="13.5">
      <c r="B228" s="249"/>
      <c r="C228" s="250"/>
      <c r="D228" s="204" t="s">
        <v>161</v>
      </c>
      <c r="E228" s="251" t="s">
        <v>21</v>
      </c>
      <c r="F228" s="252" t="s">
        <v>292</v>
      </c>
      <c r="G228" s="250"/>
      <c r="H228" s="253">
        <v>2.9510000000000001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AT228" s="259" t="s">
        <v>161</v>
      </c>
      <c r="AU228" s="259" t="s">
        <v>86</v>
      </c>
      <c r="AV228" s="14" t="s">
        <v>168</v>
      </c>
      <c r="AW228" s="14" t="s">
        <v>38</v>
      </c>
      <c r="AX228" s="14" t="s">
        <v>75</v>
      </c>
      <c r="AY228" s="259" t="s">
        <v>151</v>
      </c>
    </row>
    <row r="229" spans="2:65" s="11" customFormat="1" ht="13.5">
      <c r="B229" s="207"/>
      <c r="C229" s="208"/>
      <c r="D229" s="204" t="s">
        <v>161</v>
      </c>
      <c r="E229" s="209" t="s">
        <v>21</v>
      </c>
      <c r="F229" s="210" t="s">
        <v>310</v>
      </c>
      <c r="G229" s="208"/>
      <c r="H229" s="209" t="s">
        <v>21</v>
      </c>
      <c r="I229" s="211"/>
      <c r="J229" s="208"/>
      <c r="K229" s="208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161</v>
      </c>
      <c r="AU229" s="216" t="s">
        <v>86</v>
      </c>
      <c r="AV229" s="11" t="s">
        <v>83</v>
      </c>
      <c r="AW229" s="11" t="s">
        <v>38</v>
      </c>
      <c r="AX229" s="11" t="s">
        <v>75</v>
      </c>
      <c r="AY229" s="216" t="s">
        <v>151</v>
      </c>
    </row>
    <row r="230" spans="2:65" s="12" customFormat="1" ht="13.5">
      <c r="B230" s="217"/>
      <c r="C230" s="218"/>
      <c r="D230" s="204" t="s">
        <v>161</v>
      </c>
      <c r="E230" s="219" t="s">
        <v>21</v>
      </c>
      <c r="F230" s="220" t="s">
        <v>311</v>
      </c>
      <c r="G230" s="218"/>
      <c r="H230" s="221">
        <v>11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161</v>
      </c>
      <c r="AU230" s="227" t="s">
        <v>86</v>
      </c>
      <c r="AV230" s="12" t="s">
        <v>86</v>
      </c>
      <c r="AW230" s="12" t="s">
        <v>38</v>
      </c>
      <c r="AX230" s="12" t="s">
        <v>75</v>
      </c>
      <c r="AY230" s="227" t="s">
        <v>151</v>
      </c>
    </row>
    <row r="231" spans="2:65" s="12" customFormat="1" ht="13.5">
      <c r="B231" s="217"/>
      <c r="C231" s="218"/>
      <c r="D231" s="204" t="s">
        <v>161</v>
      </c>
      <c r="E231" s="219" t="s">
        <v>21</v>
      </c>
      <c r="F231" s="220" t="s">
        <v>312</v>
      </c>
      <c r="G231" s="218"/>
      <c r="H231" s="221">
        <v>12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161</v>
      </c>
      <c r="AU231" s="227" t="s">
        <v>86</v>
      </c>
      <c r="AV231" s="12" t="s">
        <v>86</v>
      </c>
      <c r="AW231" s="12" t="s">
        <v>38</v>
      </c>
      <c r="AX231" s="12" t="s">
        <v>75</v>
      </c>
      <c r="AY231" s="227" t="s">
        <v>151</v>
      </c>
    </row>
    <row r="232" spans="2:65" s="12" customFormat="1" ht="13.5">
      <c r="B232" s="217"/>
      <c r="C232" s="218"/>
      <c r="D232" s="204" t="s">
        <v>161</v>
      </c>
      <c r="E232" s="219" t="s">
        <v>21</v>
      </c>
      <c r="F232" s="220" t="s">
        <v>313</v>
      </c>
      <c r="G232" s="218"/>
      <c r="H232" s="221">
        <v>13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161</v>
      </c>
      <c r="AU232" s="227" t="s">
        <v>86</v>
      </c>
      <c r="AV232" s="12" t="s">
        <v>86</v>
      </c>
      <c r="AW232" s="12" t="s">
        <v>38</v>
      </c>
      <c r="AX232" s="12" t="s">
        <v>75</v>
      </c>
      <c r="AY232" s="227" t="s">
        <v>151</v>
      </c>
    </row>
    <row r="233" spans="2:65" s="12" customFormat="1" ht="13.5">
      <c r="B233" s="217"/>
      <c r="C233" s="218"/>
      <c r="D233" s="204" t="s">
        <v>161</v>
      </c>
      <c r="E233" s="219" t="s">
        <v>21</v>
      </c>
      <c r="F233" s="220" t="s">
        <v>314</v>
      </c>
      <c r="G233" s="218"/>
      <c r="H233" s="221">
        <v>9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161</v>
      </c>
      <c r="AU233" s="227" t="s">
        <v>86</v>
      </c>
      <c r="AV233" s="12" t="s">
        <v>86</v>
      </c>
      <c r="AW233" s="12" t="s">
        <v>38</v>
      </c>
      <c r="AX233" s="12" t="s">
        <v>75</v>
      </c>
      <c r="AY233" s="227" t="s">
        <v>151</v>
      </c>
    </row>
    <row r="234" spans="2:65" s="12" customFormat="1" ht="13.5">
      <c r="B234" s="217"/>
      <c r="C234" s="218"/>
      <c r="D234" s="204" t="s">
        <v>161</v>
      </c>
      <c r="E234" s="219" t="s">
        <v>21</v>
      </c>
      <c r="F234" s="220" t="s">
        <v>315</v>
      </c>
      <c r="G234" s="218"/>
      <c r="H234" s="221">
        <v>8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161</v>
      </c>
      <c r="AU234" s="227" t="s">
        <v>86</v>
      </c>
      <c r="AV234" s="12" t="s">
        <v>86</v>
      </c>
      <c r="AW234" s="12" t="s">
        <v>38</v>
      </c>
      <c r="AX234" s="12" t="s">
        <v>75</v>
      </c>
      <c r="AY234" s="227" t="s">
        <v>151</v>
      </c>
    </row>
    <row r="235" spans="2:65" s="12" customFormat="1" ht="13.5">
      <c r="B235" s="217"/>
      <c r="C235" s="218"/>
      <c r="D235" s="204" t="s">
        <v>161</v>
      </c>
      <c r="E235" s="219" t="s">
        <v>21</v>
      </c>
      <c r="F235" s="220" t="s">
        <v>316</v>
      </c>
      <c r="G235" s="218"/>
      <c r="H235" s="221">
        <v>18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161</v>
      </c>
      <c r="AU235" s="227" t="s">
        <v>86</v>
      </c>
      <c r="AV235" s="12" t="s">
        <v>86</v>
      </c>
      <c r="AW235" s="12" t="s">
        <v>38</v>
      </c>
      <c r="AX235" s="12" t="s">
        <v>75</v>
      </c>
      <c r="AY235" s="227" t="s">
        <v>151</v>
      </c>
    </row>
    <row r="236" spans="2:65" s="12" customFormat="1" ht="13.5">
      <c r="B236" s="217"/>
      <c r="C236" s="218"/>
      <c r="D236" s="204" t="s">
        <v>161</v>
      </c>
      <c r="E236" s="219" t="s">
        <v>21</v>
      </c>
      <c r="F236" s="220" t="s">
        <v>317</v>
      </c>
      <c r="G236" s="218"/>
      <c r="H236" s="221">
        <v>15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161</v>
      </c>
      <c r="AU236" s="227" t="s">
        <v>86</v>
      </c>
      <c r="AV236" s="12" t="s">
        <v>86</v>
      </c>
      <c r="AW236" s="12" t="s">
        <v>38</v>
      </c>
      <c r="AX236" s="12" t="s">
        <v>75</v>
      </c>
      <c r="AY236" s="227" t="s">
        <v>151</v>
      </c>
    </row>
    <row r="237" spans="2:65" s="12" customFormat="1" ht="13.5">
      <c r="B237" s="217"/>
      <c r="C237" s="218"/>
      <c r="D237" s="204" t="s">
        <v>161</v>
      </c>
      <c r="E237" s="219" t="s">
        <v>21</v>
      </c>
      <c r="F237" s="220" t="s">
        <v>318</v>
      </c>
      <c r="G237" s="218"/>
      <c r="H237" s="221">
        <v>14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161</v>
      </c>
      <c r="AU237" s="227" t="s">
        <v>86</v>
      </c>
      <c r="AV237" s="12" t="s">
        <v>86</v>
      </c>
      <c r="AW237" s="12" t="s">
        <v>38</v>
      </c>
      <c r="AX237" s="12" t="s">
        <v>75</v>
      </c>
      <c r="AY237" s="227" t="s">
        <v>151</v>
      </c>
    </row>
    <row r="238" spans="2:65" s="14" customFormat="1" ht="13.5">
      <c r="B238" s="249"/>
      <c r="C238" s="250"/>
      <c r="D238" s="204" t="s">
        <v>161</v>
      </c>
      <c r="E238" s="251" t="s">
        <v>114</v>
      </c>
      <c r="F238" s="252" t="s">
        <v>292</v>
      </c>
      <c r="G238" s="250"/>
      <c r="H238" s="253">
        <v>100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AT238" s="259" t="s">
        <v>161</v>
      </c>
      <c r="AU238" s="259" t="s">
        <v>86</v>
      </c>
      <c r="AV238" s="14" t="s">
        <v>168</v>
      </c>
      <c r="AW238" s="14" t="s">
        <v>38</v>
      </c>
      <c r="AX238" s="14" t="s">
        <v>75</v>
      </c>
      <c r="AY238" s="259" t="s">
        <v>151</v>
      </c>
    </row>
    <row r="239" spans="2:65" s="1" customFormat="1" ht="25.5" customHeight="1">
      <c r="B239" s="40"/>
      <c r="C239" s="192" t="s">
        <v>319</v>
      </c>
      <c r="D239" s="192" t="s">
        <v>153</v>
      </c>
      <c r="E239" s="193" t="s">
        <v>320</v>
      </c>
      <c r="F239" s="194" t="s">
        <v>321</v>
      </c>
      <c r="G239" s="195" t="s">
        <v>203</v>
      </c>
      <c r="H239" s="196">
        <v>976.60400000000004</v>
      </c>
      <c r="I239" s="197"/>
      <c r="J239" s="198">
        <f>ROUND(I239*H239,2)</f>
        <v>0</v>
      </c>
      <c r="K239" s="194" t="s">
        <v>156</v>
      </c>
      <c r="L239" s="60"/>
      <c r="M239" s="199" t="s">
        <v>21</v>
      </c>
      <c r="N239" s="200" t="s">
        <v>46</v>
      </c>
      <c r="O239" s="41"/>
      <c r="P239" s="201">
        <f>O239*H239</f>
        <v>0</v>
      </c>
      <c r="Q239" s="201">
        <v>1.162E-2</v>
      </c>
      <c r="R239" s="201">
        <f>Q239*H239</f>
        <v>11.348138480000001</v>
      </c>
      <c r="S239" s="201">
        <v>0</v>
      </c>
      <c r="T239" s="202">
        <f>S239*H239</f>
        <v>0</v>
      </c>
      <c r="AR239" s="23" t="s">
        <v>157</v>
      </c>
      <c r="AT239" s="23" t="s">
        <v>153</v>
      </c>
      <c r="AU239" s="23" t="s">
        <v>86</v>
      </c>
      <c r="AY239" s="23" t="s">
        <v>151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3" t="s">
        <v>83</v>
      </c>
      <c r="BK239" s="203">
        <f>ROUND(I239*H239,2)</f>
        <v>0</v>
      </c>
      <c r="BL239" s="23" t="s">
        <v>157</v>
      </c>
      <c r="BM239" s="23" t="s">
        <v>322</v>
      </c>
    </row>
    <row r="240" spans="2:65" s="1" customFormat="1" ht="27">
      <c r="B240" s="40"/>
      <c r="C240" s="62"/>
      <c r="D240" s="204" t="s">
        <v>159</v>
      </c>
      <c r="E240" s="62"/>
      <c r="F240" s="205" t="s">
        <v>160</v>
      </c>
      <c r="G240" s="62"/>
      <c r="H240" s="62"/>
      <c r="I240" s="163"/>
      <c r="J240" s="62"/>
      <c r="K240" s="62"/>
      <c r="L240" s="60"/>
      <c r="M240" s="206"/>
      <c r="N240" s="41"/>
      <c r="O240" s="41"/>
      <c r="P240" s="41"/>
      <c r="Q240" s="41"/>
      <c r="R240" s="41"/>
      <c r="S240" s="41"/>
      <c r="T240" s="77"/>
      <c r="AT240" s="23" t="s">
        <v>159</v>
      </c>
      <c r="AU240" s="23" t="s">
        <v>86</v>
      </c>
    </row>
    <row r="241" spans="2:65" s="11" customFormat="1" ht="13.5">
      <c r="B241" s="207"/>
      <c r="C241" s="208"/>
      <c r="D241" s="204" t="s">
        <v>161</v>
      </c>
      <c r="E241" s="209" t="s">
        <v>21</v>
      </c>
      <c r="F241" s="210" t="s">
        <v>279</v>
      </c>
      <c r="G241" s="208"/>
      <c r="H241" s="209" t="s">
        <v>21</v>
      </c>
      <c r="I241" s="211"/>
      <c r="J241" s="208"/>
      <c r="K241" s="208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161</v>
      </c>
      <c r="AU241" s="216" t="s">
        <v>86</v>
      </c>
      <c r="AV241" s="11" t="s">
        <v>83</v>
      </c>
      <c r="AW241" s="11" t="s">
        <v>38</v>
      </c>
      <c r="AX241" s="11" t="s">
        <v>75</v>
      </c>
      <c r="AY241" s="216" t="s">
        <v>151</v>
      </c>
    </row>
    <row r="242" spans="2:65" s="12" customFormat="1" ht="13.5">
      <c r="B242" s="217"/>
      <c r="C242" s="218"/>
      <c r="D242" s="204" t="s">
        <v>161</v>
      </c>
      <c r="E242" s="219" t="s">
        <v>21</v>
      </c>
      <c r="F242" s="220" t="s">
        <v>280</v>
      </c>
      <c r="G242" s="218"/>
      <c r="H242" s="221">
        <v>494.87900000000002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161</v>
      </c>
      <c r="AU242" s="227" t="s">
        <v>86</v>
      </c>
      <c r="AV242" s="12" t="s">
        <v>86</v>
      </c>
      <c r="AW242" s="12" t="s">
        <v>38</v>
      </c>
      <c r="AX242" s="12" t="s">
        <v>75</v>
      </c>
      <c r="AY242" s="227" t="s">
        <v>151</v>
      </c>
    </row>
    <row r="243" spans="2:65" s="12" customFormat="1" ht="13.5">
      <c r="B243" s="217"/>
      <c r="C243" s="218"/>
      <c r="D243" s="204" t="s">
        <v>161</v>
      </c>
      <c r="E243" s="219" t="s">
        <v>21</v>
      </c>
      <c r="F243" s="220" t="s">
        <v>281</v>
      </c>
      <c r="G243" s="218"/>
      <c r="H243" s="221">
        <v>467.02499999999998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161</v>
      </c>
      <c r="AU243" s="227" t="s">
        <v>86</v>
      </c>
      <c r="AV243" s="12" t="s">
        <v>86</v>
      </c>
      <c r="AW243" s="12" t="s">
        <v>38</v>
      </c>
      <c r="AX243" s="12" t="s">
        <v>75</v>
      </c>
      <c r="AY243" s="227" t="s">
        <v>151</v>
      </c>
    </row>
    <row r="244" spans="2:65" s="11" customFormat="1" ht="13.5">
      <c r="B244" s="207"/>
      <c r="C244" s="208"/>
      <c r="D244" s="204" t="s">
        <v>161</v>
      </c>
      <c r="E244" s="209" t="s">
        <v>21</v>
      </c>
      <c r="F244" s="210" t="s">
        <v>290</v>
      </c>
      <c r="G244" s="208"/>
      <c r="H244" s="209" t="s">
        <v>21</v>
      </c>
      <c r="I244" s="211"/>
      <c r="J244" s="208"/>
      <c r="K244" s="208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161</v>
      </c>
      <c r="AU244" s="216" t="s">
        <v>86</v>
      </c>
      <c r="AV244" s="11" t="s">
        <v>83</v>
      </c>
      <c r="AW244" s="11" t="s">
        <v>38</v>
      </c>
      <c r="AX244" s="11" t="s">
        <v>75</v>
      </c>
      <c r="AY244" s="216" t="s">
        <v>151</v>
      </c>
    </row>
    <row r="245" spans="2:65" s="12" customFormat="1" ht="13.5">
      <c r="B245" s="217"/>
      <c r="C245" s="218"/>
      <c r="D245" s="204" t="s">
        <v>161</v>
      </c>
      <c r="E245" s="219" t="s">
        <v>21</v>
      </c>
      <c r="F245" s="220" t="s">
        <v>291</v>
      </c>
      <c r="G245" s="218"/>
      <c r="H245" s="221">
        <v>14.7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161</v>
      </c>
      <c r="AU245" s="227" t="s">
        <v>86</v>
      </c>
      <c r="AV245" s="12" t="s">
        <v>86</v>
      </c>
      <c r="AW245" s="12" t="s">
        <v>38</v>
      </c>
      <c r="AX245" s="12" t="s">
        <v>75</v>
      </c>
      <c r="AY245" s="227" t="s">
        <v>151</v>
      </c>
    </row>
    <row r="246" spans="2:65" s="13" customFormat="1" ht="13.5">
      <c r="B246" s="228"/>
      <c r="C246" s="229"/>
      <c r="D246" s="204" t="s">
        <v>161</v>
      </c>
      <c r="E246" s="230" t="s">
        <v>21</v>
      </c>
      <c r="F246" s="231" t="s">
        <v>164</v>
      </c>
      <c r="G246" s="229"/>
      <c r="H246" s="232">
        <v>976.60400000000004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161</v>
      </c>
      <c r="AU246" s="238" t="s">
        <v>86</v>
      </c>
      <c r="AV246" s="13" t="s">
        <v>157</v>
      </c>
      <c r="AW246" s="13" t="s">
        <v>38</v>
      </c>
      <c r="AX246" s="13" t="s">
        <v>83</v>
      </c>
      <c r="AY246" s="238" t="s">
        <v>151</v>
      </c>
    </row>
    <row r="247" spans="2:65" s="1" customFormat="1" ht="25.5" customHeight="1">
      <c r="B247" s="40"/>
      <c r="C247" s="192" t="s">
        <v>323</v>
      </c>
      <c r="D247" s="192" t="s">
        <v>153</v>
      </c>
      <c r="E247" s="193" t="s">
        <v>324</v>
      </c>
      <c r="F247" s="194" t="s">
        <v>325</v>
      </c>
      <c r="G247" s="195" t="s">
        <v>203</v>
      </c>
      <c r="H247" s="196">
        <v>976.60400000000004</v>
      </c>
      <c r="I247" s="197"/>
      <c r="J247" s="198">
        <f>ROUND(I247*H247,2)</f>
        <v>0</v>
      </c>
      <c r="K247" s="194" t="s">
        <v>156</v>
      </c>
      <c r="L247" s="60"/>
      <c r="M247" s="199" t="s">
        <v>21</v>
      </c>
      <c r="N247" s="200" t="s">
        <v>46</v>
      </c>
      <c r="O247" s="41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AR247" s="23" t="s">
        <v>157</v>
      </c>
      <c r="AT247" s="23" t="s">
        <v>153</v>
      </c>
      <c r="AU247" s="23" t="s">
        <v>86</v>
      </c>
      <c r="AY247" s="23" t="s">
        <v>151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23" t="s">
        <v>83</v>
      </c>
      <c r="BK247" s="203">
        <f>ROUND(I247*H247,2)</f>
        <v>0</v>
      </c>
      <c r="BL247" s="23" t="s">
        <v>157</v>
      </c>
      <c r="BM247" s="23" t="s">
        <v>326</v>
      </c>
    </row>
    <row r="248" spans="2:65" s="1" customFormat="1" ht="27">
      <c r="B248" s="40"/>
      <c r="C248" s="62"/>
      <c r="D248" s="204" t="s">
        <v>159</v>
      </c>
      <c r="E248" s="62"/>
      <c r="F248" s="205" t="s">
        <v>160</v>
      </c>
      <c r="G248" s="62"/>
      <c r="H248" s="62"/>
      <c r="I248" s="163"/>
      <c r="J248" s="62"/>
      <c r="K248" s="62"/>
      <c r="L248" s="60"/>
      <c r="M248" s="206"/>
      <c r="N248" s="41"/>
      <c r="O248" s="41"/>
      <c r="P248" s="41"/>
      <c r="Q248" s="41"/>
      <c r="R248" s="41"/>
      <c r="S248" s="41"/>
      <c r="T248" s="77"/>
      <c r="AT248" s="23" t="s">
        <v>159</v>
      </c>
      <c r="AU248" s="23" t="s">
        <v>86</v>
      </c>
    </row>
    <row r="249" spans="2:65" s="11" customFormat="1" ht="13.5">
      <c r="B249" s="207"/>
      <c r="C249" s="208"/>
      <c r="D249" s="204" t="s">
        <v>161</v>
      </c>
      <c r="E249" s="209" t="s">
        <v>21</v>
      </c>
      <c r="F249" s="210" t="s">
        <v>279</v>
      </c>
      <c r="G249" s="208"/>
      <c r="H249" s="209" t="s">
        <v>21</v>
      </c>
      <c r="I249" s="211"/>
      <c r="J249" s="208"/>
      <c r="K249" s="208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161</v>
      </c>
      <c r="AU249" s="216" t="s">
        <v>86</v>
      </c>
      <c r="AV249" s="11" t="s">
        <v>83</v>
      </c>
      <c r="AW249" s="11" t="s">
        <v>38</v>
      </c>
      <c r="AX249" s="11" t="s">
        <v>75</v>
      </c>
      <c r="AY249" s="216" t="s">
        <v>151</v>
      </c>
    </row>
    <row r="250" spans="2:65" s="12" customFormat="1" ht="13.5">
      <c r="B250" s="217"/>
      <c r="C250" s="218"/>
      <c r="D250" s="204" t="s">
        <v>161</v>
      </c>
      <c r="E250" s="219" t="s">
        <v>21</v>
      </c>
      <c r="F250" s="220" t="s">
        <v>280</v>
      </c>
      <c r="G250" s="218"/>
      <c r="H250" s="221">
        <v>494.87900000000002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161</v>
      </c>
      <c r="AU250" s="227" t="s">
        <v>86</v>
      </c>
      <c r="AV250" s="12" t="s">
        <v>86</v>
      </c>
      <c r="AW250" s="12" t="s">
        <v>38</v>
      </c>
      <c r="AX250" s="12" t="s">
        <v>75</v>
      </c>
      <c r="AY250" s="227" t="s">
        <v>151</v>
      </c>
    </row>
    <row r="251" spans="2:65" s="12" customFormat="1" ht="13.5">
      <c r="B251" s="217"/>
      <c r="C251" s="218"/>
      <c r="D251" s="204" t="s">
        <v>161</v>
      </c>
      <c r="E251" s="219" t="s">
        <v>21</v>
      </c>
      <c r="F251" s="220" t="s">
        <v>281</v>
      </c>
      <c r="G251" s="218"/>
      <c r="H251" s="221">
        <v>467.02499999999998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161</v>
      </c>
      <c r="AU251" s="227" t="s">
        <v>86</v>
      </c>
      <c r="AV251" s="12" t="s">
        <v>86</v>
      </c>
      <c r="AW251" s="12" t="s">
        <v>38</v>
      </c>
      <c r="AX251" s="12" t="s">
        <v>75</v>
      </c>
      <c r="AY251" s="227" t="s">
        <v>151</v>
      </c>
    </row>
    <row r="252" spans="2:65" s="11" customFormat="1" ht="13.5">
      <c r="B252" s="207"/>
      <c r="C252" s="208"/>
      <c r="D252" s="204" t="s">
        <v>161</v>
      </c>
      <c r="E252" s="209" t="s">
        <v>21</v>
      </c>
      <c r="F252" s="210" t="s">
        <v>290</v>
      </c>
      <c r="G252" s="208"/>
      <c r="H252" s="209" t="s">
        <v>21</v>
      </c>
      <c r="I252" s="211"/>
      <c r="J252" s="208"/>
      <c r="K252" s="208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161</v>
      </c>
      <c r="AU252" s="216" t="s">
        <v>86</v>
      </c>
      <c r="AV252" s="11" t="s">
        <v>83</v>
      </c>
      <c r="AW252" s="11" t="s">
        <v>38</v>
      </c>
      <c r="AX252" s="11" t="s">
        <v>75</v>
      </c>
      <c r="AY252" s="216" t="s">
        <v>151</v>
      </c>
    </row>
    <row r="253" spans="2:65" s="12" customFormat="1" ht="13.5">
      <c r="B253" s="217"/>
      <c r="C253" s="218"/>
      <c r="D253" s="204" t="s">
        <v>161</v>
      </c>
      <c r="E253" s="219" t="s">
        <v>21</v>
      </c>
      <c r="F253" s="220" t="s">
        <v>291</v>
      </c>
      <c r="G253" s="218"/>
      <c r="H253" s="221">
        <v>14.7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161</v>
      </c>
      <c r="AU253" s="227" t="s">
        <v>86</v>
      </c>
      <c r="AV253" s="12" t="s">
        <v>86</v>
      </c>
      <c r="AW253" s="12" t="s">
        <v>38</v>
      </c>
      <c r="AX253" s="12" t="s">
        <v>75</v>
      </c>
      <c r="AY253" s="227" t="s">
        <v>151</v>
      </c>
    </row>
    <row r="254" spans="2:65" s="13" customFormat="1" ht="13.5">
      <c r="B254" s="228"/>
      <c r="C254" s="229"/>
      <c r="D254" s="204" t="s">
        <v>161</v>
      </c>
      <c r="E254" s="230" t="s">
        <v>21</v>
      </c>
      <c r="F254" s="231" t="s">
        <v>164</v>
      </c>
      <c r="G254" s="229"/>
      <c r="H254" s="232">
        <v>976.60400000000004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161</v>
      </c>
      <c r="AU254" s="238" t="s">
        <v>86</v>
      </c>
      <c r="AV254" s="13" t="s">
        <v>157</v>
      </c>
      <c r="AW254" s="13" t="s">
        <v>38</v>
      </c>
      <c r="AX254" s="13" t="s">
        <v>83</v>
      </c>
      <c r="AY254" s="238" t="s">
        <v>151</v>
      </c>
    </row>
    <row r="255" spans="2:65" s="10" customFormat="1" ht="29.85" customHeight="1">
      <c r="B255" s="176"/>
      <c r="C255" s="177"/>
      <c r="D255" s="178" t="s">
        <v>74</v>
      </c>
      <c r="E255" s="190" t="s">
        <v>327</v>
      </c>
      <c r="F255" s="190" t="s">
        <v>328</v>
      </c>
      <c r="G255" s="177"/>
      <c r="H255" s="177"/>
      <c r="I255" s="180"/>
      <c r="J255" s="191">
        <f>BK255</f>
        <v>0</v>
      </c>
      <c r="K255" s="177"/>
      <c r="L255" s="182"/>
      <c r="M255" s="183"/>
      <c r="N255" s="184"/>
      <c r="O255" s="184"/>
      <c r="P255" s="185">
        <f>SUM(P256:P264)</f>
        <v>0</v>
      </c>
      <c r="Q255" s="184"/>
      <c r="R255" s="185">
        <f>SUM(R256:R264)</f>
        <v>0</v>
      </c>
      <c r="S255" s="184"/>
      <c r="T255" s="186">
        <f>SUM(T256:T264)</f>
        <v>0</v>
      </c>
      <c r="AR255" s="187" t="s">
        <v>83</v>
      </c>
      <c r="AT255" s="188" t="s">
        <v>74</v>
      </c>
      <c r="AU255" s="188" t="s">
        <v>83</v>
      </c>
      <c r="AY255" s="187" t="s">
        <v>151</v>
      </c>
      <c r="BK255" s="189">
        <f>SUM(BK256:BK264)</f>
        <v>0</v>
      </c>
    </row>
    <row r="256" spans="2:65" s="1" customFormat="1" ht="25.5" customHeight="1">
      <c r="B256" s="40"/>
      <c r="C256" s="192" t="s">
        <v>329</v>
      </c>
      <c r="D256" s="192" t="s">
        <v>153</v>
      </c>
      <c r="E256" s="193" t="s">
        <v>330</v>
      </c>
      <c r="F256" s="194" t="s">
        <v>331</v>
      </c>
      <c r="G256" s="195" t="s">
        <v>197</v>
      </c>
      <c r="H256" s="196">
        <v>11.226000000000001</v>
      </c>
      <c r="I256" s="197"/>
      <c r="J256" s="198">
        <f>ROUND(I256*H256,2)</f>
        <v>0</v>
      </c>
      <c r="K256" s="194" t="s">
        <v>156</v>
      </c>
      <c r="L256" s="60"/>
      <c r="M256" s="199" t="s">
        <v>21</v>
      </c>
      <c r="N256" s="200" t="s">
        <v>46</v>
      </c>
      <c r="O256" s="41"/>
      <c r="P256" s="201">
        <f>O256*H256</f>
        <v>0</v>
      </c>
      <c r="Q256" s="201">
        <v>0</v>
      </c>
      <c r="R256" s="201">
        <f>Q256*H256</f>
        <v>0</v>
      </c>
      <c r="S256" s="201">
        <v>0</v>
      </c>
      <c r="T256" s="202">
        <f>S256*H256</f>
        <v>0</v>
      </c>
      <c r="AR256" s="23" t="s">
        <v>157</v>
      </c>
      <c r="AT256" s="23" t="s">
        <v>153</v>
      </c>
      <c r="AU256" s="23" t="s">
        <v>86</v>
      </c>
      <c r="AY256" s="23" t="s">
        <v>151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23" t="s">
        <v>83</v>
      </c>
      <c r="BK256" s="203">
        <f>ROUND(I256*H256,2)</f>
        <v>0</v>
      </c>
      <c r="BL256" s="23" t="s">
        <v>157</v>
      </c>
      <c r="BM256" s="23" t="s">
        <v>332</v>
      </c>
    </row>
    <row r="257" spans="2:65" s="1" customFormat="1" ht="27">
      <c r="B257" s="40"/>
      <c r="C257" s="62"/>
      <c r="D257" s="204" t="s">
        <v>159</v>
      </c>
      <c r="E257" s="62"/>
      <c r="F257" s="205" t="s">
        <v>160</v>
      </c>
      <c r="G257" s="62"/>
      <c r="H257" s="62"/>
      <c r="I257" s="163"/>
      <c r="J257" s="62"/>
      <c r="K257" s="62"/>
      <c r="L257" s="60"/>
      <c r="M257" s="206"/>
      <c r="N257" s="41"/>
      <c r="O257" s="41"/>
      <c r="P257" s="41"/>
      <c r="Q257" s="41"/>
      <c r="R257" s="41"/>
      <c r="S257" s="41"/>
      <c r="T257" s="77"/>
      <c r="AT257" s="23" t="s">
        <v>159</v>
      </c>
      <c r="AU257" s="23" t="s">
        <v>86</v>
      </c>
    </row>
    <row r="258" spans="2:65" s="1" customFormat="1" ht="25.5" customHeight="1">
      <c r="B258" s="40"/>
      <c r="C258" s="192" t="s">
        <v>333</v>
      </c>
      <c r="D258" s="192" t="s">
        <v>153</v>
      </c>
      <c r="E258" s="193" t="s">
        <v>334</v>
      </c>
      <c r="F258" s="194" t="s">
        <v>335</v>
      </c>
      <c r="G258" s="195" t="s">
        <v>197</v>
      </c>
      <c r="H258" s="196">
        <v>101.03400000000001</v>
      </c>
      <c r="I258" s="197"/>
      <c r="J258" s="198">
        <f>ROUND(I258*H258,2)</f>
        <v>0</v>
      </c>
      <c r="K258" s="194" t="s">
        <v>156</v>
      </c>
      <c r="L258" s="60"/>
      <c r="M258" s="199" t="s">
        <v>21</v>
      </c>
      <c r="N258" s="200" t="s">
        <v>46</v>
      </c>
      <c r="O258" s="41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AR258" s="23" t="s">
        <v>157</v>
      </c>
      <c r="AT258" s="23" t="s">
        <v>153</v>
      </c>
      <c r="AU258" s="23" t="s">
        <v>86</v>
      </c>
      <c r="AY258" s="23" t="s">
        <v>151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23" t="s">
        <v>83</v>
      </c>
      <c r="BK258" s="203">
        <f>ROUND(I258*H258,2)</f>
        <v>0</v>
      </c>
      <c r="BL258" s="23" t="s">
        <v>157</v>
      </c>
      <c r="BM258" s="23" t="s">
        <v>336</v>
      </c>
    </row>
    <row r="259" spans="2:65" s="1" customFormat="1" ht="27">
      <c r="B259" s="40"/>
      <c r="C259" s="62"/>
      <c r="D259" s="204" t="s">
        <v>159</v>
      </c>
      <c r="E259" s="62"/>
      <c r="F259" s="205" t="s">
        <v>160</v>
      </c>
      <c r="G259" s="62"/>
      <c r="H259" s="62"/>
      <c r="I259" s="163"/>
      <c r="J259" s="62"/>
      <c r="K259" s="62"/>
      <c r="L259" s="60"/>
      <c r="M259" s="206"/>
      <c r="N259" s="41"/>
      <c r="O259" s="41"/>
      <c r="P259" s="41"/>
      <c r="Q259" s="41"/>
      <c r="R259" s="41"/>
      <c r="S259" s="41"/>
      <c r="T259" s="77"/>
      <c r="AT259" s="23" t="s">
        <v>159</v>
      </c>
      <c r="AU259" s="23" t="s">
        <v>86</v>
      </c>
    </row>
    <row r="260" spans="2:65" s="12" customFormat="1" ht="13.5">
      <c r="B260" s="217"/>
      <c r="C260" s="218"/>
      <c r="D260" s="204" t="s">
        <v>161</v>
      </c>
      <c r="E260" s="218"/>
      <c r="F260" s="220" t="s">
        <v>337</v>
      </c>
      <c r="G260" s="218"/>
      <c r="H260" s="221">
        <v>101.03400000000001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161</v>
      </c>
      <c r="AU260" s="227" t="s">
        <v>86</v>
      </c>
      <c r="AV260" s="12" t="s">
        <v>86</v>
      </c>
      <c r="AW260" s="12" t="s">
        <v>6</v>
      </c>
      <c r="AX260" s="12" t="s">
        <v>83</v>
      </c>
      <c r="AY260" s="227" t="s">
        <v>151</v>
      </c>
    </row>
    <row r="261" spans="2:65" s="1" customFormat="1" ht="25.5" customHeight="1">
      <c r="B261" s="40"/>
      <c r="C261" s="192" t="s">
        <v>338</v>
      </c>
      <c r="D261" s="192" t="s">
        <v>153</v>
      </c>
      <c r="E261" s="193" t="s">
        <v>339</v>
      </c>
      <c r="F261" s="194" t="s">
        <v>340</v>
      </c>
      <c r="G261" s="195" t="s">
        <v>197</v>
      </c>
      <c r="H261" s="196">
        <v>11.226000000000001</v>
      </c>
      <c r="I261" s="197"/>
      <c r="J261" s="198">
        <f>ROUND(I261*H261,2)</f>
        <v>0</v>
      </c>
      <c r="K261" s="194" t="s">
        <v>156</v>
      </c>
      <c r="L261" s="60"/>
      <c r="M261" s="199" t="s">
        <v>21</v>
      </c>
      <c r="N261" s="200" t="s">
        <v>46</v>
      </c>
      <c r="O261" s="41"/>
      <c r="P261" s="201">
        <f>O261*H261</f>
        <v>0</v>
      </c>
      <c r="Q261" s="201">
        <v>0</v>
      </c>
      <c r="R261" s="201">
        <f>Q261*H261</f>
        <v>0</v>
      </c>
      <c r="S261" s="201">
        <v>0</v>
      </c>
      <c r="T261" s="202">
        <f>S261*H261</f>
        <v>0</v>
      </c>
      <c r="AR261" s="23" t="s">
        <v>157</v>
      </c>
      <c r="AT261" s="23" t="s">
        <v>153</v>
      </c>
      <c r="AU261" s="23" t="s">
        <v>86</v>
      </c>
      <c r="AY261" s="23" t="s">
        <v>151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23" t="s">
        <v>83</v>
      </c>
      <c r="BK261" s="203">
        <f>ROUND(I261*H261,2)</f>
        <v>0</v>
      </c>
      <c r="BL261" s="23" t="s">
        <v>157</v>
      </c>
      <c r="BM261" s="23" t="s">
        <v>341</v>
      </c>
    </row>
    <row r="262" spans="2:65" s="1" customFormat="1" ht="27">
      <c r="B262" s="40"/>
      <c r="C262" s="62"/>
      <c r="D262" s="204" t="s">
        <v>159</v>
      </c>
      <c r="E262" s="62"/>
      <c r="F262" s="205" t="s">
        <v>160</v>
      </c>
      <c r="G262" s="62"/>
      <c r="H262" s="62"/>
      <c r="I262" s="163"/>
      <c r="J262" s="62"/>
      <c r="K262" s="62"/>
      <c r="L262" s="60"/>
      <c r="M262" s="206"/>
      <c r="N262" s="41"/>
      <c r="O262" s="41"/>
      <c r="P262" s="41"/>
      <c r="Q262" s="41"/>
      <c r="R262" s="41"/>
      <c r="S262" s="41"/>
      <c r="T262" s="77"/>
      <c r="AT262" s="23" t="s">
        <v>159</v>
      </c>
      <c r="AU262" s="23" t="s">
        <v>86</v>
      </c>
    </row>
    <row r="263" spans="2:65" s="1" customFormat="1" ht="25.5" customHeight="1">
      <c r="B263" s="40"/>
      <c r="C263" s="192" t="s">
        <v>342</v>
      </c>
      <c r="D263" s="192" t="s">
        <v>153</v>
      </c>
      <c r="E263" s="193" t="s">
        <v>343</v>
      </c>
      <c r="F263" s="194" t="s">
        <v>344</v>
      </c>
      <c r="G263" s="195" t="s">
        <v>197</v>
      </c>
      <c r="H263" s="196">
        <v>11.226000000000001</v>
      </c>
      <c r="I263" s="197"/>
      <c r="J263" s="198">
        <f>ROUND(I263*H263,2)</f>
        <v>0</v>
      </c>
      <c r="K263" s="194" t="s">
        <v>156</v>
      </c>
      <c r="L263" s="60"/>
      <c r="M263" s="199" t="s">
        <v>21</v>
      </c>
      <c r="N263" s="200" t="s">
        <v>46</v>
      </c>
      <c r="O263" s="41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AR263" s="23" t="s">
        <v>157</v>
      </c>
      <c r="AT263" s="23" t="s">
        <v>153</v>
      </c>
      <c r="AU263" s="23" t="s">
        <v>86</v>
      </c>
      <c r="AY263" s="23" t="s">
        <v>151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3" t="s">
        <v>83</v>
      </c>
      <c r="BK263" s="203">
        <f>ROUND(I263*H263,2)</f>
        <v>0</v>
      </c>
      <c r="BL263" s="23" t="s">
        <v>157</v>
      </c>
      <c r="BM263" s="23" t="s">
        <v>345</v>
      </c>
    </row>
    <row r="264" spans="2:65" s="1" customFormat="1" ht="27">
      <c r="B264" s="40"/>
      <c r="C264" s="62"/>
      <c r="D264" s="204" t="s">
        <v>159</v>
      </c>
      <c r="E264" s="62"/>
      <c r="F264" s="205" t="s">
        <v>160</v>
      </c>
      <c r="G264" s="62"/>
      <c r="H264" s="62"/>
      <c r="I264" s="163"/>
      <c r="J264" s="62"/>
      <c r="K264" s="62"/>
      <c r="L264" s="60"/>
      <c r="M264" s="206"/>
      <c r="N264" s="41"/>
      <c r="O264" s="41"/>
      <c r="P264" s="41"/>
      <c r="Q264" s="41"/>
      <c r="R264" s="41"/>
      <c r="S264" s="41"/>
      <c r="T264" s="77"/>
      <c r="AT264" s="23" t="s">
        <v>159</v>
      </c>
      <c r="AU264" s="23" t="s">
        <v>86</v>
      </c>
    </row>
    <row r="265" spans="2:65" s="10" customFormat="1" ht="29.85" customHeight="1">
      <c r="B265" s="176"/>
      <c r="C265" s="177"/>
      <c r="D265" s="178" t="s">
        <v>74</v>
      </c>
      <c r="E265" s="190" t="s">
        <v>346</v>
      </c>
      <c r="F265" s="190" t="s">
        <v>347</v>
      </c>
      <c r="G265" s="177"/>
      <c r="H265" s="177"/>
      <c r="I265" s="180"/>
      <c r="J265" s="191">
        <f>BK265</f>
        <v>0</v>
      </c>
      <c r="K265" s="177"/>
      <c r="L265" s="182"/>
      <c r="M265" s="183"/>
      <c r="N265" s="184"/>
      <c r="O265" s="184"/>
      <c r="P265" s="185">
        <f>SUM(P266:P267)</f>
        <v>0</v>
      </c>
      <c r="Q265" s="184"/>
      <c r="R265" s="185">
        <f>SUM(R266:R267)</f>
        <v>0</v>
      </c>
      <c r="S265" s="184"/>
      <c r="T265" s="186">
        <f>SUM(T266:T267)</f>
        <v>0</v>
      </c>
      <c r="AR265" s="187" t="s">
        <v>83</v>
      </c>
      <c r="AT265" s="188" t="s">
        <v>74</v>
      </c>
      <c r="AU265" s="188" t="s">
        <v>83</v>
      </c>
      <c r="AY265" s="187" t="s">
        <v>151</v>
      </c>
      <c r="BK265" s="189">
        <f>SUM(BK266:BK267)</f>
        <v>0</v>
      </c>
    </row>
    <row r="266" spans="2:65" s="1" customFormat="1" ht="25.5" customHeight="1">
      <c r="B266" s="40"/>
      <c r="C266" s="192" t="s">
        <v>348</v>
      </c>
      <c r="D266" s="192" t="s">
        <v>153</v>
      </c>
      <c r="E266" s="193" t="s">
        <v>349</v>
      </c>
      <c r="F266" s="194" t="s">
        <v>350</v>
      </c>
      <c r="G266" s="195" t="s">
        <v>197</v>
      </c>
      <c r="H266" s="196">
        <v>11.821999999999999</v>
      </c>
      <c r="I266" s="197"/>
      <c r="J266" s="198">
        <f>ROUND(I266*H266,2)</f>
        <v>0</v>
      </c>
      <c r="K266" s="194" t="s">
        <v>156</v>
      </c>
      <c r="L266" s="60"/>
      <c r="M266" s="199" t="s">
        <v>21</v>
      </c>
      <c r="N266" s="200" t="s">
        <v>46</v>
      </c>
      <c r="O266" s="41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AR266" s="23" t="s">
        <v>157</v>
      </c>
      <c r="AT266" s="23" t="s">
        <v>153</v>
      </c>
      <c r="AU266" s="23" t="s">
        <v>86</v>
      </c>
      <c r="AY266" s="23" t="s">
        <v>151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23" t="s">
        <v>83</v>
      </c>
      <c r="BK266" s="203">
        <f>ROUND(I266*H266,2)</f>
        <v>0</v>
      </c>
      <c r="BL266" s="23" t="s">
        <v>157</v>
      </c>
      <c r="BM266" s="23" t="s">
        <v>351</v>
      </c>
    </row>
    <row r="267" spans="2:65" s="1" customFormat="1" ht="27">
      <c r="B267" s="40"/>
      <c r="C267" s="62"/>
      <c r="D267" s="204" t="s">
        <v>159</v>
      </c>
      <c r="E267" s="62"/>
      <c r="F267" s="205" t="s">
        <v>160</v>
      </c>
      <c r="G267" s="62"/>
      <c r="H267" s="62"/>
      <c r="I267" s="163"/>
      <c r="J267" s="62"/>
      <c r="K267" s="62"/>
      <c r="L267" s="60"/>
      <c r="M267" s="206"/>
      <c r="N267" s="41"/>
      <c r="O267" s="41"/>
      <c r="P267" s="41"/>
      <c r="Q267" s="41"/>
      <c r="R267" s="41"/>
      <c r="S267" s="41"/>
      <c r="T267" s="77"/>
      <c r="AT267" s="23" t="s">
        <v>159</v>
      </c>
      <c r="AU267" s="23" t="s">
        <v>86</v>
      </c>
    </row>
    <row r="268" spans="2:65" s="10" customFormat="1" ht="37.35" customHeight="1">
      <c r="B268" s="176"/>
      <c r="C268" s="177"/>
      <c r="D268" s="178" t="s">
        <v>74</v>
      </c>
      <c r="E268" s="179" t="s">
        <v>352</v>
      </c>
      <c r="F268" s="179" t="s">
        <v>353</v>
      </c>
      <c r="G268" s="177"/>
      <c r="H268" s="177"/>
      <c r="I268" s="180"/>
      <c r="J268" s="181">
        <f>BK268</f>
        <v>0</v>
      </c>
      <c r="K268" s="177"/>
      <c r="L268" s="182"/>
      <c r="M268" s="183"/>
      <c r="N268" s="184"/>
      <c r="O268" s="184"/>
      <c r="P268" s="185">
        <f>P269</f>
        <v>0</v>
      </c>
      <c r="Q268" s="184"/>
      <c r="R268" s="185">
        <f>R269</f>
        <v>3.0964239999999997E-2</v>
      </c>
      <c r="S268" s="184"/>
      <c r="T268" s="186">
        <f>T269</f>
        <v>0.3</v>
      </c>
      <c r="AR268" s="187" t="s">
        <v>86</v>
      </c>
      <c r="AT268" s="188" t="s">
        <v>74</v>
      </c>
      <c r="AU268" s="188" t="s">
        <v>75</v>
      </c>
      <c r="AY268" s="187" t="s">
        <v>151</v>
      </c>
      <c r="BK268" s="189">
        <f>BK269</f>
        <v>0</v>
      </c>
    </row>
    <row r="269" spans="2:65" s="10" customFormat="1" ht="19.899999999999999" customHeight="1">
      <c r="B269" s="176"/>
      <c r="C269" s="177"/>
      <c r="D269" s="178" t="s">
        <v>74</v>
      </c>
      <c r="E269" s="190" t="s">
        <v>354</v>
      </c>
      <c r="F269" s="190" t="s">
        <v>355</v>
      </c>
      <c r="G269" s="177"/>
      <c r="H269" s="177"/>
      <c r="I269" s="180"/>
      <c r="J269" s="191">
        <f>BK269</f>
        <v>0</v>
      </c>
      <c r="K269" s="177"/>
      <c r="L269" s="182"/>
      <c r="M269" s="183"/>
      <c r="N269" s="184"/>
      <c r="O269" s="184"/>
      <c r="P269" s="185">
        <f>SUM(P270:P312)</f>
        <v>0</v>
      </c>
      <c r="Q269" s="184"/>
      <c r="R269" s="185">
        <f>SUM(R270:R312)</f>
        <v>3.0964239999999997E-2</v>
      </c>
      <c r="S269" s="184"/>
      <c r="T269" s="186">
        <f>SUM(T270:T312)</f>
        <v>0.3</v>
      </c>
      <c r="AR269" s="187" t="s">
        <v>86</v>
      </c>
      <c r="AT269" s="188" t="s">
        <v>74</v>
      </c>
      <c r="AU269" s="188" t="s">
        <v>83</v>
      </c>
      <c r="AY269" s="187" t="s">
        <v>151</v>
      </c>
      <c r="BK269" s="189">
        <f>SUM(BK270:BK312)</f>
        <v>0</v>
      </c>
    </row>
    <row r="270" spans="2:65" s="1" customFormat="1" ht="16.5" customHeight="1">
      <c r="B270" s="40"/>
      <c r="C270" s="192" t="s">
        <v>356</v>
      </c>
      <c r="D270" s="192" t="s">
        <v>153</v>
      </c>
      <c r="E270" s="193" t="s">
        <v>357</v>
      </c>
      <c r="F270" s="194" t="s">
        <v>358</v>
      </c>
      <c r="G270" s="195" t="s">
        <v>215</v>
      </c>
      <c r="H270" s="196">
        <v>26.472000000000001</v>
      </c>
      <c r="I270" s="197"/>
      <c r="J270" s="198">
        <f>ROUND(I270*H270,2)</f>
        <v>0</v>
      </c>
      <c r="K270" s="194" t="s">
        <v>156</v>
      </c>
      <c r="L270" s="60"/>
      <c r="M270" s="199" t="s">
        <v>21</v>
      </c>
      <c r="N270" s="200" t="s">
        <v>46</v>
      </c>
      <c r="O270" s="41"/>
      <c r="P270" s="201">
        <f>O270*H270</f>
        <v>0</v>
      </c>
      <c r="Q270" s="201">
        <v>6.9999999999999994E-5</v>
      </c>
      <c r="R270" s="201">
        <f>Q270*H270</f>
        <v>1.85304E-3</v>
      </c>
      <c r="S270" s="201">
        <v>0</v>
      </c>
      <c r="T270" s="202">
        <f>S270*H270</f>
        <v>0</v>
      </c>
      <c r="AR270" s="23" t="s">
        <v>237</v>
      </c>
      <c r="AT270" s="23" t="s">
        <v>153</v>
      </c>
      <c r="AU270" s="23" t="s">
        <v>86</v>
      </c>
      <c r="AY270" s="23" t="s">
        <v>151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23" t="s">
        <v>83</v>
      </c>
      <c r="BK270" s="203">
        <f>ROUND(I270*H270,2)</f>
        <v>0</v>
      </c>
      <c r="BL270" s="23" t="s">
        <v>237</v>
      </c>
      <c r="BM270" s="23" t="s">
        <v>359</v>
      </c>
    </row>
    <row r="271" spans="2:65" s="1" customFormat="1" ht="27">
      <c r="B271" s="40"/>
      <c r="C271" s="62"/>
      <c r="D271" s="204" t="s">
        <v>159</v>
      </c>
      <c r="E271" s="62"/>
      <c r="F271" s="205" t="s">
        <v>160</v>
      </c>
      <c r="G271" s="62"/>
      <c r="H271" s="62"/>
      <c r="I271" s="163"/>
      <c r="J271" s="62"/>
      <c r="K271" s="62"/>
      <c r="L271" s="60"/>
      <c r="M271" s="206"/>
      <c r="N271" s="41"/>
      <c r="O271" s="41"/>
      <c r="P271" s="41"/>
      <c r="Q271" s="41"/>
      <c r="R271" s="41"/>
      <c r="S271" s="41"/>
      <c r="T271" s="77"/>
      <c r="AT271" s="23" t="s">
        <v>159</v>
      </c>
      <c r="AU271" s="23" t="s">
        <v>86</v>
      </c>
    </row>
    <row r="272" spans="2:65" s="11" customFormat="1" ht="13.5">
      <c r="B272" s="207"/>
      <c r="C272" s="208"/>
      <c r="D272" s="204" t="s">
        <v>161</v>
      </c>
      <c r="E272" s="209" t="s">
        <v>21</v>
      </c>
      <c r="F272" s="210" t="s">
        <v>360</v>
      </c>
      <c r="G272" s="208"/>
      <c r="H272" s="209" t="s">
        <v>21</v>
      </c>
      <c r="I272" s="211"/>
      <c r="J272" s="208"/>
      <c r="K272" s="208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161</v>
      </c>
      <c r="AU272" s="216" t="s">
        <v>86</v>
      </c>
      <c r="AV272" s="11" t="s">
        <v>83</v>
      </c>
      <c r="AW272" s="11" t="s">
        <v>38</v>
      </c>
      <c r="AX272" s="11" t="s">
        <v>75</v>
      </c>
      <c r="AY272" s="216" t="s">
        <v>151</v>
      </c>
    </row>
    <row r="273" spans="2:65" s="12" customFormat="1" ht="13.5">
      <c r="B273" s="217"/>
      <c r="C273" s="218"/>
      <c r="D273" s="204" t="s">
        <v>161</v>
      </c>
      <c r="E273" s="219" t="s">
        <v>21</v>
      </c>
      <c r="F273" s="220" t="s">
        <v>361</v>
      </c>
      <c r="G273" s="218"/>
      <c r="H273" s="221">
        <v>17.352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161</v>
      </c>
      <c r="AU273" s="227" t="s">
        <v>86</v>
      </c>
      <c r="AV273" s="12" t="s">
        <v>86</v>
      </c>
      <c r="AW273" s="12" t="s">
        <v>38</v>
      </c>
      <c r="AX273" s="12" t="s">
        <v>75</v>
      </c>
      <c r="AY273" s="227" t="s">
        <v>151</v>
      </c>
    </row>
    <row r="274" spans="2:65" s="11" customFormat="1" ht="13.5">
      <c r="B274" s="207"/>
      <c r="C274" s="208"/>
      <c r="D274" s="204" t="s">
        <v>161</v>
      </c>
      <c r="E274" s="209" t="s">
        <v>21</v>
      </c>
      <c r="F274" s="210" t="s">
        <v>362</v>
      </c>
      <c r="G274" s="208"/>
      <c r="H274" s="209" t="s">
        <v>21</v>
      </c>
      <c r="I274" s="211"/>
      <c r="J274" s="208"/>
      <c r="K274" s="208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161</v>
      </c>
      <c r="AU274" s="216" t="s">
        <v>86</v>
      </c>
      <c r="AV274" s="11" t="s">
        <v>83</v>
      </c>
      <c r="AW274" s="11" t="s">
        <v>38</v>
      </c>
      <c r="AX274" s="11" t="s">
        <v>75</v>
      </c>
      <c r="AY274" s="216" t="s">
        <v>151</v>
      </c>
    </row>
    <row r="275" spans="2:65" s="12" customFormat="1" ht="13.5">
      <c r="B275" s="217"/>
      <c r="C275" s="218"/>
      <c r="D275" s="204" t="s">
        <v>161</v>
      </c>
      <c r="E275" s="219" t="s">
        <v>21</v>
      </c>
      <c r="F275" s="220" t="s">
        <v>363</v>
      </c>
      <c r="G275" s="218"/>
      <c r="H275" s="221">
        <v>9.1199999999999992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161</v>
      </c>
      <c r="AU275" s="227" t="s">
        <v>86</v>
      </c>
      <c r="AV275" s="12" t="s">
        <v>86</v>
      </c>
      <c r="AW275" s="12" t="s">
        <v>38</v>
      </c>
      <c r="AX275" s="12" t="s">
        <v>75</v>
      </c>
      <c r="AY275" s="227" t="s">
        <v>151</v>
      </c>
    </row>
    <row r="276" spans="2:65" s="13" customFormat="1" ht="13.5">
      <c r="B276" s="228"/>
      <c r="C276" s="229"/>
      <c r="D276" s="204" t="s">
        <v>161</v>
      </c>
      <c r="E276" s="230" t="s">
        <v>21</v>
      </c>
      <c r="F276" s="231" t="s">
        <v>164</v>
      </c>
      <c r="G276" s="229"/>
      <c r="H276" s="232">
        <v>26.472000000000001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161</v>
      </c>
      <c r="AU276" s="238" t="s">
        <v>86</v>
      </c>
      <c r="AV276" s="13" t="s">
        <v>157</v>
      </c>
      <c r="AW276" s="13" t="s">
        <v>38</v>
      </c>
      <c r="AX276" s="13" t="s">
        <v>83</v>
      </c>
      <c r="AY276" s="238" t="s">
        <v>151</v>
      </c>
    </row>
    <row r="277" spans="2:65" s="1" customFormat="1" ht="16.5" customHeight="1">
      <c r="B277" s="40"/>
      <c r="C277" s="239" t="s">
        <v>364</v>
      </c>
      <c r="D277" s="239" t="s">
        <v>212</v>
      </c>
      <c r="E277" s="240" t="s">
        <v>365</v>
      </c>
      <c r="F277" s="241" t="s">
        <v>366</v>
      </c>
      <c r="G277" s="242" t="s">
        <v>197</v>
      </c>
      <c r="H277" s="243">
        <v>0.01</v>
      </c>
      <c r="I277" s="244"/>
      <c r="J277" s="245">
        <f>ROUND(I277*H277,2)</f>
        <v>0</v>
      </c>
      <c r="K277" s="241" t="s">
        <v>21</v>
      </c>
      <c r="L277" s="246"/>
      <c r="M277" s="247" t="s">
        <v>21</v>
      </c>
      <c r="N277" s="248" t="s">
        <v>46</v>
      </c>
      <c r="O277" s="41"/>
      <c r="P277" s="201">
        <f>O277*H277</f>
        <v>0</v>
      </c>
      <c r="Q277" s="201">
        <v>1</v>
      </c>
      <c r="R277" s="201">
        <f>Q277*H277</f>
        <v>0.01</v>
      </c>
      <c r="S277" s="201">
        <v>0</v>
      </c>
      <c r="T277" s="202">
        <f>S277*H277</f>
        <v>0</v>
      </c>
      <c r="AR277" s="23" t="s">
        <v>367</v>
      </c>
      <c r="AT277" s="23" t="s">
        <v>212</v>
      </c>
      <c r="AU277" s="23" t="s">
        <v>86</v>
      </c>
      <c r="AY277" s="23" t="s">
        <v>151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23" t="s">
        <v>83</v>
      </c>
      <c r="BK277" s="203">
        <f>ROUND(I277*H277,2)</f>
        <v>0</v>
      </c>
      <c r="BL277" s="23" t="s">
        <v>367</v>
      </c>
      <c r="BM277" s="23" t="s">
        <v>368</v>
      </c>
    </row>
    <row r="278" spans="2:65" s="1" customFormat="1" ht="27">
      <c r="B278" s="40"/>
      <c r="C278" s="62"/>
      <c r="D278" s="204" t="s">
        <v>159</v>
      </c>
      <c r="E278" s="62"/>
      <c r="F278" s="205" t="s">
        <v>160</v>
      </c>
      <c r="G278" s="62"/>
      <c r="H278" s="62"/>
      <c r="I278" s="163"/>
      <c r="J278" s="62"/>
      <c r="K278" s="62"/>
      <c r="L278" s="60"/>
      <c r="M278" s="206"/>
      <c r="N278" s="41"/>
      <c r="O278" s="41"/>
      <c r="P278" s="41"/>
      <c r="Q278" s="41"/>
      <c r="R278" s="41"/>
      <c r="S278" s="41"/>
      <c r="T278" s="77"/>
      <c r="AT278" s="23" t="s">
        <v>159</v>
      </c>
      <c r="AU278" s="23" t="s">
        <v>86</v>
      </c>
    </row>
    <row r="279" spans="2:65" s="11" customFormat="1" ht="13.5">
      <c r="B279" s="207"/>
      <c r="C279" s="208"/>
      <c r="D279" s="204" t="s">
        <v>161</v>
      </c>
      <c r="E279" s="209" t="s">
        <v>21</v>
      </c>
      <c r="F279" s="210" t="s">
        <v>369</v>
      </c>
      <c r="G279" s="208"/>
      <c r="H279" s="209" t="s">
        <v>21</v>
      </c>
      <c r="I279" s="211"/>
      <c r="J279" s="208"/>
      <c r="K279" s="208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161</v>
      </c>
      <c r="AU279" s="216" t="s">
        <v>86</v>
      </c>
      <c r="AV279" s="11" t="s">
        <v>83</v>
      </c>
      <c r="AW279" s="11" t="s">
        <v>38</v>
      </c>
      <c r="AX279" s="11" t="s">
        <v>75</v>
      </c>
      <c r="AY279" s="216" t="s">
        <v>151</v>
      </c>
    </row>
    <row r="280" spans="2:65" s="12" customFormat="1" ht="13.5">
      <c r="B280" s="217"/>
      <c r="C280" s="218"/>
      <c r="D280" s="204" t="s">
        <v>161</v>
      </c>
      <c r="E280" s="219" t="s">
        <v>21</v>
      </c>
      <c r="F280" s="220" t="s">
        <v>370</v>
      </c>
      <c r="G280" s="218"/>
      <c r="H280" s="221">
        <v>0.01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161</v>
      </c>
      <c r="AU280" s="227" t="s">
        <v>86</v>
      </c>
      <c r="AV280" s="12" t="s">
        <v>86</v>
      </c>
      <c r="AW280" s="12" t="s">
        <v>38</v>
      </c>
      <c r="AX280" s="12" t="s">
        <v>75</v>
      </c>
      <c r="AY280" s="227" t="s">
        <v>151</v>
      </c>
    </row>
    <row r="281" spans="2:65" s="13" customFormat="1" ht="13.5">
      <c r="B281" s="228"/>
      <c r="C281" s="229"/>
      <c r="D281" s="204" t="s">
        <v>161</v>
      </c>
      <c r="E281" s="230" t="s">
        <v>21</v>
      </c>
      <c r="F281" s="231" t="s">
        <v>164</v>
      </c>
      <c r="G281" s="229"/>
      <c r="H281" s="232">
        <v>0.01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AT281" s="238" t="s">
        <v>161</v>
      </c>
      <c r="AU281" s="238" t="s">
        <v>86</v>
      </c>
      <c r="AV281" s="13" t="s">
        <v>157</v>
      </c>
      <c r="AW281" s="13" t="s">
        <v>38</v>
      </c>
      <c r="AX281" s="13" t="s">
        <v>83</v>
      </c>
      <c r="AY281" s="238" t="s">
        <v>151</v>
      </c>
    </row>
    <row r="282" spans="2:65" s="1" customFormat="1" ht="16.5" customHeight="1">
      <c r="B282" s="40"/>
      <c r="C282" s="239" t="s">
        <v>371</v>
      </c>
      <c r="D282" s="239" t="s">
        <v>212</v>
      </c>
      <c r="E282" s="240" t="s">
        <v>372</v>
      </c>
      <c r="F282" s="241" t="s">
        <v>373</v>
      </c>
      <c r="G282" s="242" t="s">
        <v>197</v>
      </c>
      <c r="H282" s="243">
        <v>1.7999999999999999E-2</v>
      </c>
      <c r="I282" s="244"/>
      <c r="J282" s="245">
        <f>ROUND(I282*H282,2)</f>
        <v>0</v>
      </c>
      <c r="K282" s="241" t="s">
        <v>21</v>
      </c>
      <c r="L282" s="246"/>
      <c r="M282" s="247" t="s">
        <v>21</v>
      </c>
      <c r="N282" s="248" t="s">
        <v>46</v>
      </c>
      <c r="O282" s="41"/>
      <c r="P282" s="201">
        <f>O282*H282</f>
        <v>0</v>
      </c>
      <c r="Q282" s="201">
        <v>1</v>
      </c>
      <c r="R282" s="201">
        <f>Q282*H282</f>
        <v>1.7999999999999999E-2</v>
      </c>
      <c r="S282" s="201">
        <v>0</v>
      </c>
      <c r="T282" s="202">
        <f>S282*H282</f>
        <v>0</v>
      </c>
      <c r="AR282" s="23" t="s">
        <v>367</v>
      </c>
      <c r="AT282" s="23" t="s">
        <v>212</v>
      </c>
      <c r="AU282" s="23" t="s">
        <v>86</v>
      </c>
      <c r="AY282" s="23" t="s">
        <v>151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23" t="s">
        <v>83</v>
      </c>
      <c r="BK282" s="203">
        <f>ROUND(I282*H282,2)</f>
        <v>0</v>
      </c>
      <c r="BL282" s="23" t="s">
        <v>367</v>
      </c>
      <c r="BM282" s="23" t="s">
        <v>374</v>
      </c>
    </row>
    <row r="283" spans="2:65" s="1" customFormat="1" ht="27">
      <c r="B283" s="40"/>
      <c r="C283" s="62"/>
      <c r="D283" s="204" t="s">
        <v>159</v>
      </c>
      <c r="E283" s="62"/>
      <c r="F283" s="205" t="s">
        <v>160</v>
      </c>
      <c r="G283" s="62"/>
      <c r="H283" s="62"/>
      <c r="I283" s="163"/>
      <c r="J283" s="62"/>
      <c r="K283" s="62"/>
      <c r="L283" s="60"/>
      <c r="M283" s="206"/>
      <c r="N283" s="41"/>
      <c r="O283" s="41"/>
      <c r="P283" s="41"/>
      <c r="Q283" s="41"/>
      <c r="R283" s="41"/>
      <c r="S283" s="41"/>
      <c r="T283" s="77"/>
      <c r="AT283" s="23" t="s">
        <v>159</v>
      </c>
      <c r="AU283" s="23" t="s">
        <v>86</v>
      </c>
    </row>
    <row r="284" spans="2:65" s="11" customFormat="1" ht="13.5">
      <c r="B284" s="207"/>
      <c r="C284" s="208"/>
      <c r="D284" s="204" t="s">
        <v>161</v>
      </c>
      <c r="E284" s="209" t="s">
        <v>21</v>
      </c>
      <c r="F284" s="210" t="s">
        <v>375</v>
      </c>
      <c r="G284" s="208"/>
      <c r="H284" s="209" t="s">
        <v>21</v>
      </c>
      <c r="I284" s="211"/>
      <c r="J284" s="208"/>
      <c r="K284" s="208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161</v>
      </c>
      <c r="AU284" s="216" t="s">
        <v>86</v>
      </c>
      <c r="AV284" s="11" t="s">
        <v>83</v>
      </c>
      <c r="AW284" s="11" t="s">
        <v>38</v>
      </c>
      <c r="AX284" s="11" t="s">
        <v>75</v>
      </c>
      <c r="AY284" s="216" t="s">
        <v>151</v>
      </c>
    </row>
    <row r="285" spans="2:65" s="12" customFormat="1" ht="13.5">
      <c r="B285" s="217"/>
      <c r="C285" s="218"/>
      <c r="D285" s="204" t="s">
        <v>161</v>
      </c>
      <c r="E285" s="219" t="s">
        <v>21</v>
      </c>
      <c r="F285" s="220" t="s">
        <v>376</v>
      </c>
      <c r="G285" s="218"/>
      <c r="H285" s="221">
        <v>1.7999999999999999E-2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161</v>
      </c>
      <c r="AU285" s="227" t="s">
        <v>86</v>
      </c>
      <c r="AV285" s="12" t="s">
        <v>86</v>
      </c>
      <c r="AW285" s="12" t="s">
        <v>38</v>
      </c>
      <c r="AX285" s="12" t="s">
        <v>75</v>
      </c>
      <c r="AY285" s="227" t="s">
        <v>151</v>
      </c>
    </row>
    <row r="286" spans="2:65" s="13" customFormat="1" ht="13.5">
      <c r="B286" s="228"/>
      <c r="C286" s="229"/>
      <c r="D286" s="204" t="s">
        <v>161</v>
      </c>
      <c r="E286" s="230" t="s">
        <v>21</v>
      </c>
      <c r="F286" s="231" t="s">
        <v>164</v>
      </c>
      <c r="G286" s="229"/>
      <c r="H286" s="232">
        <v>1.7999999999999999E-2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AT286" s="238" t="s">
        <v>161</v>
      </c>
      <c r="AU286" s="238" t="s">
        <v>86</v>
      </c>
      <c r="AV286" s="13" t="s">
        <v>157</v>
      </c>
      <c r="AW286" s="13" t="s">
        <v>38</v>
      </c>
      <c r="AX286" s="13" t="s">
        <v>83</v>
      </c>
      <c r="AY286" s="238" t="s">
        <v>151</v>
      </c>
    </row>
    <row r="287" spans="2:65" s="1" customFormat="1" ht="16.5" customHeight="1">
      <c r="B287" s="40"/>
      <c r="C287" s="239" t="s">
        <v>377</v>
      </c>
      <c r="D287" s="239" t="s">
        <v>212</v>
      </c>
      <c r="E287" s="240" t="s">
        <v>378</v>
      </c>
      <c r="F287" s="241" t="s">
        <v>379</v>
      </c>
      <c r="G287" s="242" t="s">
        <v>380</v>
      </c>
      <c r="H287" s="243">
        <v>0.48</v>
      </c>
      <c r="I287" s="244"/>
      <c r="J287" s="245">
        <f>ROUND(I287*H287,2)</f>
        <v>0</v>
      </c>
      <c r="K287" s="241" t="s">
        <v>156</v>
      </c>
      <c r="L287" s="246"/>
      <c r="M287" s="247" t="s">
        <v>21</v>
      </c>
      <c r="N287" s="248" t="s">
        <v>46</v>
      </c>
      <c r="O287" s="41"/>
      <c r="P287" s="201">
        <f>O287*H287</f>
        <v>0</v>
      </c>
      <c r="Q287" s="201">
        <v>4.0999999999999999E-4</v>
      </c>
      <c r="R287" s="201">
        <f>Q287*H287</f>
        <v>1.9679999999999999E-4</v>
      </c>
      <c r="S287" s="201">
        <v>0</v>
      </c>
      <c r="T287" s="202">
        <f>S287*H287</f>
        <v>0</v>
      </c>
      <c r="AR287" s="23" t="s">
        <v>367</v>
      </c>
      <c r="AT287" s="23" t="s">
        <v>212</v>
      </c>
      <c r="AU287" s="23" t="s">
        <v>86</v>
      </c>
      <c r="AY287" s="23" t="s">
        <v>151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23" t="s">
        <v>83</v>
      </c>
      <c r="BK287" s="203">
        <f>ROUND(I287*H287,2)</f>
        <v>0</v>
      </c>
      <c r="BL287" s="23" t="s">
        <v>367</v>
      </c>
      <c r="BM287" s="23" t="s">
        <v>381</v>
      </c>
    </row>
    <row r="288" spans="2:65" s="1" customFormat="1" ht="27">
      <c r="B288" s="40"/>
      <c r="C288" s="62"/>
      <c r="D288" s="204" t="s">
        <v>159</v>
      </c>
      <c r="E288" s="62"/>
      <c r="F288" s="205" t="s">
        <v>160</v>
      </c>
      <c r="G288" s="62"/>
      <c r="H288" s="62"/>
      <c r="I288" s="163"/>
      <c r="J288" s="62"/>
      <c r="K288" s="62"/>
      <c r="L288" s="60"/>
      <c r="M288" s="206"/>
      <c r="N288" s="41"/>
      <c r="O288" s="41"/>
      <c r="P288" s="41"/>
      <c r="Q288" s="41"/>
      <c r="R288" s="41"/>
      <c r="S288" s="41"/>
      <c r="T288" s="77"/>
      <c r="AT288" s="23" t="s">
        <v>159</v>
      </c>
      <c r="AU288" s="23" t="s">
        <v>86</v>
      </c>
    </row>
    <row r="289" spans="2:65" s="11" customFormat="1" ht="13.5">
      <c r="B289" s="207"/>
      <c r="C289" s="208"/>
      <c r="D289" s="204" t="s">
        <v>161</v>
      </c>
      <c r="E289" s="209" t="s">
        <v>21</v>
      </c>
      <c r="F289" s="210" t="s">
        <v>382</v>
      </c>
      <c r="G289" s="208"/>
      <c r="H289" s="209" t="s">
        <v>21</v>
      </c>
      <c r="I289" s="211"/>
      <c r="J289" s="208"/>
      <c r="K289" s="208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161</v>
      </c>
      <c r="AU289" s="216" t="s">
        <v>86</v>
      </c>
      <c r="AV289" s="11" t="s">
        <v>83</v>
      </c>
      <c r="AW289" s="11" t="s">
        <v>38</v>
      </c>
      <c r="AX289" s="11" t="s">
        <v>75</v>
      </c>
      <c r="AY289" s="216" t="s">
        <v>151</v>
      </c>
    </row>
    <row r="290" spans="2:65" s="12" customFormat="1" ht="13.5">
      <c r="B290" s="217"/>
      <c r="C290" s="218"/>
      <c r="D290" s="204" t="s">
        <v>161</v>
      </c>
      <c r="E290" s="219" t="s">
        <v>21</v>
      </c>
      <c r="F290" s="220" t="s">
        <v>383</v>
      </c>
      <c r="G290" s="218"/>
      <c r="H290" s="221">
        <v>0.24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161</v>
      </c>
      <c r="AU290" s="227" t="s">
        <v>86</v>
      </c>
      <c r="AV290" s="12" t="s">
        <v>86</v>
      </c>
      <c r="AW290" s="12" t="s">
        <v>38</v>
      </c>
      <c r="AX290" s="12" t="s">
        <v>75</v>
      </c>
      <c r="AY290" s="227" t="s">
        <v>151</v>
      </c>
    </row>
    <row r="291" spans="2:65" s="11" customFormat="1" ht="13.5">
      <c r="B291" s="207"/>
      <c r="C291" s="208"/>
      <c r="D291" s="204" t="s">
        <v>161</v>
      </c>
      <c r="E291" s="209" t="s">
        <v>21</v>
      </c>
      <c r="F291" s="210" t="s">
        <v>384</v>
      </c>
      <c r="G291" s="208"/>
      <c r="H291" s="209" t="s">
        <v>21</v>
      </c>
      <c r="I291" s="211"/>
      <c r="J291" s="208"/>
      <c r="K291" s="208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161</v>
      </c>
      <c r="AU291" s="216" t="s">
        <v>86</v>
      </c>
      <c r="AV291" s="11" t="s">
        <v>83</v>
      </c>
      <c r="AW291" s="11" t="s">
        <v>38</v>
      </c>
      <c r="AX291" s="11" t="s">
        <v>75</v>
      </c>
      <c r="AY291" s="216" t="s">
        <v>151</v>
      </c>
    </row>
    <row r="292" spans="2:65" s="12" customFormat="1" ht="13.5">
      <c r="B292" s="217"/>
      <c r="C292" s="218"/>
      <c r="D292" s="204" t="s">
        <v>161</v>
      </c>
      <c r="E292" s="219" t="s">
        <v>21</v>
      </c>
      <c r="F292" s="220" t="s">
        <v>383</v>
      </c>
      <c r="G292" s="218"/>
      <c r="H292" s="221">
        <v>0.24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161</v>
      </c>
      <c r="AU292" s="227" t="s">
        <v>86</v>
      </c>
      <c r="AV292" s="12" t="s">
        <v>86</v>
      </c>
      <c r="AW292" s="12" t="s">
        <v>38</v>
      </c>
      <c r="AX292" s="12" t="s">
        <v>75</v>
      </c>
      <c r="AY292" s="227" t="s">
        <v>151</v>
      </c>
    </row>
    <row r="293" spans="2:65" s="13" customFormat="1" ht="13.5">
      <c r="B293" s="228"/>
      <c r="C293" s="229"/>
      <c r="D293" s="204" t="s">
        <v>161</v>
      </c>
      <c r="E293" s="230" t="s">
        <v>21</v>
      </c>
      <c r="F293" s="231" t="s">
        <v>164</v>
      </c>
      <c r="G293" s="229"/>
      <c r="H293" s="232">
        <v>0.48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161</v>
      </c>
      <c r="AU293" s="238" t="s">
        <v>86</v>
      </c>
      <c r="AV293" s="13" t="s">
        <v>157</v>
      </c>
      <c r="AW293" s="13" t="s">
        <v>38</v>
      </c>
      <c r="AX293" s="13" t="s">
        <v>83</v>
      </c>
      <c r="AY293" s="238" t="s">
        <v>151</v>
      </c>
    </row>
    <row r="294" spans="2:65" s="1" customFormat="1" ht="16.5" customHeight="1">
      <c r="B294" s="40"/>
      <c r="C294" s="239" t="s">
        <v>385</v>
      </c>
      <c r="D294" s="239" t="s">
        <v>212</v>
      </c>
      <c r="E294" s="240" t="s">
        <v>386</v>
      </c>
      <c r="F294" s="241" t="s">
        <v>387</v>
      </c>
      <c r="G294" s="242" t="s">
        <v>380</v>
      </c>
      <c r="H294" s="243">
        <v>0.48</v>
      </c>
      <c r="I294" s="244"/>
      <c r="J294" s="245">
        <f>ROUND(I294*H294,2)</f>
        <v>0</v>
      </c>
      <c r="K294" s="241" t="s">
        <v>156</v>
      </c>
      <c r="L294" s="246"/>
      <c r="M294" s="247" t="s">
        <v>21</v>
      </c>
      <c r="N294" s="248" t="s">
        <v>46</v>
      </c>
      <c r="O294" s="41"/>
      <c r="P294" s="201">
        <f>O294*H294</f>
        <v>0</v>
      </c>
      <c r="Q294" s="201">
        <v>4.0999999999999999E-4</v>
      </c>
      <c r="R294" s="201">
        <f>Q294*H294</f>
        <v>1.9679999999999999E-4</v>
      </c>
      <c r="S294" s="201">
        <v>0</v>
      </c>
      <c r="T294" s="202">
        <f>S294*H294</f>
        <v>0</v>
      </c>
      <c r="AR294" s="23" t="s">
        <v>367</v>
      </c>
      <c r="AT294" s="23" t="s">
        <v>212</v>
      </c>
      <c r="AU294" s="23" t="s">
        <v>86</v>
      </c>
      <c r="AY294" s="23" t="s">
        <v>151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23" t="s">
        <v>83</v>
      </c>
      <c r="BK294" s="203">
        <f>ROUND(I294*H294,2)</f>
        <v>0</v>
      </c>
      <c r="BL294" s="23" t="s">
        <v>367</v>
      </c>
      <c r="BM294" s="23" t="s">
        <v>388</v>
      </c>
    </row>
    <row r="295" spans="2:65" s="1" customFormat="1" ht="27">
      <c r="B295" s="40"/>
      <c r="C295" s="62"/>
      <c r="D295" s="204" t="s">
        <v>159</v>
      </c>
      <c r="E295" s="62"/>
      <c r="F295" s="205" t="s">
        <v>160</v>
      </c>
      <c r="G295" s="62"/>
      <c r="H295" s="62"/>
      <c r="I295" s="163"/>
      <c r="J295" s="62"/>
      <c r="K295" s="62"/>
      <c r="L295" s="60"/>
      <c r="M295" s="206"/>
      <c r="N295" s="41"/>
      <c r="O295" s="41"/>
      <c r="P295" s="41"/>
      <c r="Q295" s="41"/>
      <c r="R295" s="41"/>
      <c r="S295" s="41"/>
      <c r="T295" s="77"/>
      <c r="AT295" s="23" t="s">
        <v>159</v>
      </c>
      <c r="AU295" s="23" t="s">
        <v>86</v>
      </c>
    </row>
    <row r="296" spans="2:65" s="11" customFormat="1" ht="13.5">
      <c r="B296" s="207"/>
      <c r="C296" s="208"/>
      <c r="D296" s="204" t="s">
        <v>161</v>
      </c>
      <c r="E296" s="209" t="s">
        <v>21</v>
      </c>
      <c r="F296" s="210" t="s">
        <v>382</v>
      </c>
      <c r="G296" s="208"/>
      <c r="H296" s="209" t="s">
        <v>21</v>
      </c>
      <c r="I296" s="211"/>
      <c r="J296" s="208"/>
      <c r="K296" s="208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161</v>
      </c>
      <c r="AU296" s="216" t="s">
        <v>86</v>
      </c>
      <c r="AV296" s="11" t="s">
        <v>83</v>
      </c>
      <c r="AW296" s="11" t="s">
        <v>38</v>
      </c>
      <c r="AX296" s="11" t="s">
        <v>75</v>
      </c>
      <c r="AY296" s="216" t="s">
        <v>151</v>
      </c>
    </row>
    <row r="297" spans="2:65" s="12" customFormat="1" ht="13.5">
      <c r="B297" s="217"/>
      <c r="C297" s="218"/>
      <c r="D297" s="204" t="s">
        <v>161</v>
      </c>
      <c r="E297" s="219" t="s">
        <v>21</v>
      </c>
      <c r="F297" s="220" t="s">
        <v>383</v>
      </c>
      <c r="G297" s="218"/>
      <c r="H297" s="221">
        <v>0.24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161</v>
      </c>
      <c r="AU297" s="227" t="s">
        <v>86</v>
      </c>
      <c r="AV297" s="12" t="s">
        <v>86</v>
      </c>
      <c r="AW297" s="12" t="s">
        <v>38</v>
      </c>
      <c r="AX297" s="12" t="s">
        <v>75</v>
      </c>
      <c r="AY297" s="227" t="s">
        <v>151</v>
      </c>
    </row>
    <row r="298" spans="2:65" s="11" customFormat="1" ht="13.5">
      <c r="B298" s="207"/>
      <c r="C298" s="208"/>
      <c r="D298" s="204" t="s">
        <v>161</v>
      </c>
      <c r="E298" s="209" t="s">
        <v>21</v>
      </c>
      <c r="F298" s="210" t="s">
        <v>384</v>
      </c>
      <c r="G298" s="208"/>
      <c r="H298" s="209" t="s">
        <v>21</v>
      </c>
      <c r="I298" s="211"/>
      <c r="J298" s="208"/>
      <c r="K298" s="208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161</v>
      </c>
      <c r="AU298" s="216" t="s">
        <v>86</v>
      </c>
      <c r="AV298" s="11" t="s">
        <v>83</v>
      </c>
      <c r="AW298" s="11" t="s">
        <v>38</v>
      </c>
      <c r="AX298" s="11" t="s">
        <v>75</v>
      </c>
      <c r="AY298" s="216" t="s">
        <v>151</v>
      </c>
    </row>
    <row r="299" spans="2:65" s="12" customFormat="1" ht="13.5">
      <c r="B299" s="217"/>
      <c r="C299" s="218"/>
      <c r="D299" s="204" t="s">
        <v>161</v>
      </c>
      <c r="E299" s="219" t="s">
        <v>21</v>
      </c>
      <c r="F299" s="220" t="s">
        <v>383</v>
      </c>
      <c r="G299" s="218"/>
      <c r="H299" s="221">
        <v>0.24</v>
      </c>
      <c r="I299" s="222"/>
      <c r="J299" s="218"/>
      <c r="K299" s="218"/>
      <c r="L299" s="223"/>
      <c r="M299" s="224"/>
      <c r="N299" s="225"/>
      <c r="O299" s="225"/>
      <c r="P299" s="225"/>
      <c r="Q299" s="225"/>
      <c r="R299" s="225"/>
      <c r="S299" s="225"/>
      <c r="T299" s="226"/>
      <c r="AT299" s="227" t="s">
        <v>161</v>
      </c>
      <c r="AU299" s="227" t="s">
        <v>86</v>
      </c>
      <c r="AV299" s="12" t="s">
        <v>86</v>
      </c>
      <c r="AW299" s="12" t="s">
        <v>38</v>
      </c>
      <c r="AX299" s="12" t="s">
        <v>75</v>
      </c>
      <c r="AY299" s="227" t="s">
        <v>151</v>
      </c>
    </row>
    <row r="300" spans="2:65" s="13" customFormat="1" ht="13.5">
      <c r="B300" s="228"/>
      <c r="C300" s="229"/>
      <c r="D300" s="204" t="s">
        <v>161</v>
      </c>
      <c r="E300" s="230" t="s">
        <v>21</v>
      </c>
      <c r="F300" s="231" t="s">
        <v>164</v>
      </c>
      <c r="G300" s="229"/>
      <c r="H300" s="232">
        <v>0.48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AT300" s="238" t="s">
        <v>161</v>
      </c>
      <c r="AU300" s="238" t="s">
        <v>86</v>
      </c>
      <c r="AV300" s="13" t="s">
        <v>157</v>
      </c>
      <c r="AW300" s="13" t="s">
        <v>38</v>
      </c>
      <c r="AX300" s="13" t="s">
        <v>83</v>
      </c>
      <c r="AY300" s="238" t="s">
        <v>151</v>
      </c>
    </row>
    <row r="301" spans="2:65" s="1" customFormat="1" ht="16.5" customHeight="1">
      <c r="B301" s="40"/>
      <c r="C301" s="239" t="s">
        <v>389</v>
      </c>
      <c r="D301" s="239" t="s">
        <v>212</v>
      </c>
      <c r="E301" s="240" t="s">
        <v>390</v>
      </c>
      <c r="F301" s="241" t="s">
        <v>391</v>
      </c>
      <c r="G301" s="242" t="s">
        <v>102</v>
      </c>
      <c r="H301" s="243">
        <v>1.56</v>
      </c>
      <c r="I301" s="244"/>
      <c r="J301" s="245">
        <f>ROUND(I301*H301,2)</f>
        <v>0</v>
      </c>
      <c r="K301" s="241" t="s">
        <v>156</v>
      </c>
      <c r="L301" s="246"/>
      <c r="M301" s="247" t="s">
        <v>21</v>
      </c>
      <c r="N301" s="248" t="s">
        <v>46</v>
      </c>
      <c r="O301" s="41"/>
      <c r="P301" s="201">
        <f>O301*H301</f>
        <v>0</v>
      </c>
      <c r="Q301" s="201">
        <v>4.6000000000000001E-4</v>
      </c>
      <c r="R301" s="201">
        <f>Q301*H301</f>
        <v>7.176000000000001E-4</v>
      </c>
      <c r="S301" s="201">
        <v>0</v>
      </c>
      <c r="T301" s="202">
        <f>S301*H301</f>
        <v>0</v>
      </c>
      <c r="AR301" s="23" t="s">
        <v>367</v>
      </c>
      <c r="AT301" s="23" t="s">
        <v>212</v>
      </c>
      <c r="AU301" s="23" t="s">
        <v>86</v>
      </c>
      <c r="AY301" s="23" t="s">
        <v>151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3" t="s">
        <v>83</v>
      </c>
      <c r="BK301" s="203">
        <f>ROUND(I301*H301,2)</f>
        <v>0</v>
      </c>
      <c r="BL301" s="23" t="s">
        <v>367</v>
      </c>
      <c r="BM301" s="23" t="s">
        <v>392</v>
      </c>
    </row>
    <row r="302" spans="2:65" s="1" customFormat="1" ht="27">
      <c r="B302" s="40"/>
      <c r="C302" s="62"/>
      <c r="D302" s="204" t="s">
        <v>159</v>
      </c>
      <c r="E302" s="62"/>
      <c r="F302" s="205" t="s">
        <v>160</v>
      </c>
      <c r="G302" s="62"/>
      <c r="H302" s="62"/>
      <c r="I302" s="163"/>
      <c r="J302" s="62"/>
      <c r="K302" s="62"/>
      <c r="L302" s="60"/>
      <c r="M302" s="206"/>
      <c r="N302" s="41"/>
      <c r="O302" s="41"/>
      <c r="P302" s="41"/>
      <c r="Q302" s="41"/>
      <c r="R302" s="41"/>
      <c r="S302" s="41"/>
      <c r="T302" s="77"/>
      <c r="AT302" s="23" t="s">
        <v>159</v>
      </c>
      <c r="AU302" s="23" t="s">
        <v>86</v>
      </c>
    </row>
    <row r="303" spans="2:65" s="11" customFormat="1" ht="13.5">
      <c r="B303" s="207"/>
      <c r="C303" s="208"/>
      <c r="D303" s="204" t="s">
        <v>161</v>
      </c>
      <c r="E303" s="209" t="s">
        <v>21</v>
      </c>
      <c r="F303" s="210" t="s">
        <v>384</v>
      </c>
      <c r="G303" s="208"/>
      <c r="H303" s="209" t="s">
        <v>21</v>
      </c>
      <c r="I303" s="211"/>
      <c r="J303" s="208"/>
      <c r="K303" s="208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161</v>
      </c>
      <c r="AU303" s="216" t="s">
        <v>86</v>
      </c>
      <c r="AV303" s="11" t="s">
        <v>83</v>
      </c>
      <c r="AW303" s="11" t="s">
        <v>38</v>
      </c>
      <c r="AX303" s="11" t="s">
        <v>75</v>
      </c>
      <c r="AY303" s="216" t="s">
        <v>151</v>
      </c>
    </row>
    <row r="304" spans="2:65" s="12" customFormat="1" ht="13.5">
      <c r="B304" s="217"/>
      <c r="C304" s="218"/>
      <c r="D304" s="204" t="s">
        <v>161</v>
      </c>
      <c r="E304" s="219" t="s">
        <v>21</v>
      </c>
      <c r="F304" s="220" t="s">
        <v>393</v>
      </c>
      <c r="G304" s="218"/>
      <c r="H304" s="221">
        <v>1.56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161</v>
      </c>
      <c r="AU304" s="227" t="s">
        <v>86</v>
      </c>
      <c r="AV304" s="12" t="s">
        <v>86</v>
      </c>
      <c r="AW304" s="12" t="s">
        <v>38</v>
      </c>
      <c r="AX304" s="12" t="s">
        <v>75</v>
      </c>
      <c r="AY304" s="227" t="s">
        <v>151</v>
      </c>
    </row>
    <row r="305" spans="2:65" s="13" customFormat="1" ht="13.5">
      <c r="B305" s="228"/>
      <c r="C305" s="229"/>
      <c r="D305" s="204" t="s">
        <v>161</v>
      </c>
      <c r="E305" s="230" t="s">
        <v>21</v>
      </c>
      <c r="F305" s="231" t="s">
        <v>164</v>
      </c>
      <c r="G305" s="229"/>
      <c r="H305" s="232">
        <v>1.56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161</v>
      </c>
      <c r="AU305" s="238" t="s">
        <v>86</v>
      </c>
      <c r="AV305" s="13" t="s">
        <v>157</v>
      </c>
      <c r="AW305" s="13" t="s">
        <v>38</v>
      </c>
      <c r="AX305" s="13" t="s">
        <v>83</v>
      </c>
      <c r="AY305" s="238" t="s">
        <v>151</v>
      </c>
    </row>
    <row r="306" spans="2:65" s="1" customFormat="1" ht="25.5" customHeight="1">
      <c r="B306" s="40"/>
      <c r="C306" s="192" t="s">
        <v>394</v>
      </c>
      <c r="D306" s="192" t="s">
        <v>153</v>
      </c>
      <c r="E306" s="193" t="s">
        <v>395</v>
      </c>
      <c r="F306" s="194" t="s">
        <v>396</v>
      </c>
      <c r="G306" s="195" t="s">
        <v>215</v>
      </c>
      <c r="H306" s="196">
        <v>300</v>
      </c>
      <c r="I306" s="197"/>
      <c r="J306" s="198">
        <f>ROUND(I306*H306,2)</f>
        <v>0</v>
      </c>
      <c r="K306" s="194" t="s">
        <v>156</v>
      </c>
      <c r="L306" s="60"/>
      <c r="M306" s="199" t="s">
        <v>21</v>
      </c>
      <c r="N306" s="200" t="s">
        <v>46</v>
      </c>
      <c r="O306" s="41"/>
      <c r="P306" s="201">
        <f>O306*H306</f>
        <v>0</v>
      </c>
      <c r="Q306" s="201">
        <v>0</v>
      </c>
      <c r="R306" s="201">
        <f>Q306*H306</f>
        <v>0</v>
      </c>
      <c r="S306" s="201">
        <v>1E-3</v>
      </c>
      <c r="T306" s="202">
        <f>S306*H306</f>
        <v>0.3</v>
      </c>
      <c r="AR306" s="23" t="s">
        <v>237</v>
      </c>
      <c r="AT306" s="23" t="s">
        <v>153</v>
      </c>
      <c r="AU306" s="23" t="s">
        <v>86</v>
      </c>
      <c r="AY306" s="23" t="s">
        <v>151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23" t="s">
        <v>83</v>
      </c>
      <c r="BK306" s="203">
        <f>ROUND(I306*H306,2)</f>
        <v>0</v>
      </c>
      <c r="BL306" s="23" t="s">
        <v>237</v>
      </c>
      <c r="BM306" s="23" t="s">
        <v>397</v>
      </c>
    </row>
    <row r="307" spans="2:65" s="1" customFormat="1" ht="27">
      <c r="B307" s="40"/>
      <c r="C307" s="62"/>
      <c r="D307" s="204" t="s">
        <v>159</v>
      </c>
      <c r="E307" s="62"/>
      <c r="F307" s="205" t="s">
        <v>160</v>
      </c>
      <c r="G307" s="62"/>
      <c r="H307" s="62"/>
      <c r="I307" s="163"/>
      <c r="J307" s="62"/>
      <c r="K307" s="62"/>
      <c r="L307" s="60"/>
      <c r="M307" s="206"/>
      <c r="N307" s="41"/>
      <c r="O307" s="41"/>
      <c r="P307" s="41"/>
      <c r="Q307" s="41"/>
      <c r="R307" s="41"/>
      <c r="S307" s="41"/>
      <c r="T307" s="77"/>
      <c r="AT307" s="23" t="s">
        <v>159</v>
      </c>
      <c r="AU307" s="23" t="s">
        <v>86</v>
      </c>
    </row>
    <row r="308" spans="2:65" s="11" customFormat="1" ht="27">
      <c r="B308" s="207"/>
      <c r="C308" s="208"/>
      <c r="D308" s="204" t="s">
        <v>161</v>
      </c>
      <c r="E308" s="209" t="s">
        <v>21</v>
      </c>
      <c r="F308" s="210" t="s">
        <v>398</v>
      </c>
      <c r="G308" s="208"/>
      <c r="H308" s="209" t="s">
        <v>21</v>
      </c>
      <c r="I308" s="211"/>
      <c r="J308" s="208"/>
      <c r="K308" s="208"/>
      <c r="L308" s="212"/>
      <c r="M308" s="213"/>
      <c r="N308" s="214"/>
      <c r="O308" s="214"/>
      <c r="P308" s="214"/>
      <c r="Q308" s="214"/>
      <c r="R308" s="214"/>
      <c r="S308" s="214"/>
      <c r="T308" s="215"/>
      <c r="AT308" s="216" t="s">
        <v>161</v>
      </c>
      <c r="AU308" s="216" t="s">
        <v>86</v>
      </c>
      <c r="AV308" s="11" t="s">
        <v>83</v>
      </c>
      <c r="AW308" s="11" t="s">
        <v>38</v>
      </c>
      <c r="AX308" s="11" t="s">
        <v>75</v>
      </c>
      <c r="AY308" s="216" t="s">
        <v>151</v>
      </c>
    </row>
    <row r="309" spans="2:65" s="12" customFormat="1" ht="13.5">
      <c r="B309" s="217"/>
      <c r="C309" s="218"/>
      <c r="D309" s="204" t="s">
        <v>161</v>
      </c>
      <c r="E309" s="219" t="s">
        <v>21</v>
      </c>
      <c r="F309" s="220" t="s">
        <v>399</v>
      </c>
      <c r="G309" s="218"/>
      <c r="H309" s="221">
        <v>300</v>
      </c>
      <c r="I309" s="222"/>
      <c r="J309" s="218"/>
      <c r="K309" s="218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161</v>
      </c>
      <c r="AU309" s="227" t="s">
        <v>86</v>
      </c>
      <c r="AV309" s="12" t="s">
        <v>86</v>
      </c>
      <c r="AW309" s="12" t="s">
        <v>38</v>
      </c>
      <c r="AX309" s="12" t="s">
        <v>75</v>
      </c>
      <c r="AY309" s="227" t="s">
        <v>151</v>
      </c>
    </row>
    <row r="310" spans="2:65" s="13" customFormat="1" ht="13.5">
      <c r="B310" s="228"/>
      <c r="C310" s="229"/>
      <c r="D310" s="204" t="s">
        <v>161</v>
      </c>
      <c r="E310" s="230" t="s">
        <v>21</v>
      </c>
      <c r="F310" s="231" t="s">
        <v>164</v>
      </c>
      <c r="G310" s="229"/>
      <c r="H310" s="232">
        <v>300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AT310" s="238" t="s">
        <v>161</v>
      </c>
      <c r="AU310" s="238" t="s">
        <v>86</v>
      </c>
      <c r="AV310" s="13" t="s">
        <v>157</v>
      </c>
      <c r="AW310" s="13" t="s">
        <v>38</v>
      </c>
      <c r="AX310" s="13" t="s">
        <v>83</v>
      </c>
      <c r="AY310" s="238" t="s">
        <v>151</v>
      </c>
    </row>
    <row r="311" spans="2:65" s="1" customFormat="1" ht="38.25" customHeight="1">
      <c r="B311" s="40"/>
      <c r="C311" s="192" t="s">
        <v>400</v>
      </c>
      <c r="D311" s="192" t="s">
        <v>153</v>
      </c>
      <c r="E311" s="193" t="s">
        <v>401</v>
      </c>
      <c r="F311" s="194" t="s">
        <v>402</v>
      </c>
      <c r="G311" s="195" t="s">
        <v>197</v>
      </c>
      <c r="H311" s="196">
        <v>2E-3</v>
      </c>
      <c r="I311" s="197"/>
      <c r="J311" s="198">
        <f>ROUND(I311*H311,2)</f>
        <v>0</v>
      </c>
      <c r="K311" s="194" t="s">
        <v>156</v>
      </c>
      <c r="L311" s="60"/>
      <c r="M311" s="199" t="s">
        <v>21</v>
      </c>
      <c r="N311" s="200" t="s">
        <v>46</v>
      </c>
      <c r="O311" s="41"/>
      <c r="P311" s="201">
        <f>O311*H311</f>
        <v>0</v>
      </c>
      <c r="Q311" s="201">
        <v>0</v>
      </c>
      <c r="R311" s="201">
        <f>Q311*H311</f>
        <v>0</v>
      </c>
      <c r="S311" s="201">
        <v>0</v>
      </c>
      <c r="T311" s="202">
        <f>S311*H311</f>
        <v>0</v>
      </c>
      <c r="AR311" s="23" t="s">
        <v>237</v>
      </c>
      <c r="AT311" s="23" t="s">
        <v>153</v>
      </c>
      <c r="AU311" s="23" t="s">
        <v>86</v>
      </c>
      <c r="AY311" s="23" t="s">
        <v>151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23" t="s">
        <v>83</v>
      </c>
      <c r="BK311" s="203">
        <f>ROUND(I311*H311,2)</f>
        <v>0</v>
      </c>
      <c r="BL311" s="23" t="s">
        <v>237</v>
      </c>
      <c r="BM311" s="23" t="s">
        <v>403</v>
      </c>
    </row>
    <row r="312" spans="2:65" s="1" customFormat="1" ht="27">
      <c r="B312" s="40"/>
      <c r="C312" s="62"/>
      <c r="D312" s="204" t="s">
        <v>159</v>
      </c>
      <c r="E312" s="62"/>
      <c r="F312" s="205" t="s">
        <v>160</v>
      </c>
      <c r="G312" s="62"/>
      <c r="H312" s="62"/>
      <c r="I312" s="163"/>
      <c r="J312" s="62"/>
      <c r="K312" s="62"/>
      <c r="L312" s="60"/>
      <c r="M312" s="260"/>
      <c r="N312" s="261"/>
      <c r="O312" s="261"/>
      <c r="P312" s="261"/>
      <c r="Q312" s="261"/>
      <c r="R312" s="261"/>
      <c r="S312" s="261"/>
      <c r="T312" s="262"/>
      <c r="AT312" s="23" t="s">
        <v>159</v>
      </c>
      <c r="AU312" s="23" t="s">
        <v>86</v>
      </c>
    </row>
    <row r="313" spans="2:65" s="1" customFormat="1" ht="6.95" customHeight="1">
      <c r="B313" s="55"/>
      <c r="C313" s="56"/>
      <c r="D313" s="56"/>
      <c r="E313" s="56"/>
      <c r="F313" s="56"/>
      <c r="G313" s="56"/>
      <c r="H313" s="56"/>
      <c r="I313" s="139"/>
      <c r="J313" s="56"/>
      <c r="K313" s="56"/>
      <c r="L313" s="60"/>
    </row>
  </sheetData>
  <sheetProtection algorithmName="SHA-512" hashValue="hctiPHfniz2vKe9/nvx8pYVu0Kkp5+MNXS1pCWN+/2uixPScnuvuqGICsRE3N/0+mr61ikPMo4U4U6nCXN/51Q==" saltValue="dDs6D/PMwl5BAsmYhXn1F5Pl7cnh7VcpOVPtuvZPMKI1KsU1nxBBihmYxZht2DlehscTdYR7szDJ/biSGRnW4Q==" spinCount="100000" sheet="1" objects="1" scenarios="1" formatColumns="0" formatRows="0" autoFilter="0"/>
  <autoFilter ref="C84:K312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09" t="s">
        <v>92</v>
      </c>
      <c r="H1" s="309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104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16.5" customHeight="1">
      <c r="B7" s="27"/>
      <c r="C7" s="28"/>
      <c r="D7" s="28"/>
      <c r="E7" s="301" t="str">
        <f>'Rekapitulace stavby'!K6</f>
        <v>Drnový potok ř.km. 3,21 - 4,00, Klatovy, odstranění nánosů z úpravy</v>
      </c>
      <c r="F7" s="302"/>
      <c r="G7" s="302"/>
      <c r="H7" s="302"/>
      <c r="I7" s="117"/>
      <c r="J7" s="28"/>
      <c r="K7" s="30"/>
    </row>
    <row r="8" spans="1:70" s="1" customFormat="1">
      <c r="B8" s="40"/>
      <c r="C8" s="41"/>
      <c r="D8" s="36" t="s">
        <v>118</v>
      </c>
      <c r="E8" s="41"/>
      <c r="F8" s="41"/>
      <c r="G8" s="41"/>
      <c r="H8" s="41"/>
      <c r="I8" s="118"/>
      <c r="J8" s="41"/>
      <c r="K8" s="44"/>
    </row>
    <row r="9" spans="1:70" s="1" customFormat="1" ht="36.950000000000003" customHeight="1">
      <c r="B9" s="40"/>
      <c r="C9" s="41"/>
      <c r="D9" s="41"/>
      <c r="E9" s="303" t="s">
        <v>404</v>
      </c>
      <c r="F9" s="304"/>
      <c r="G9" s="304"/>
      <c r="H9" s="304"/>
      <c r="I9" s="118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8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9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9" t="s">
        <v>25</v>
      </c>
      <c r="J12" s="120" t="str">
        <f>'Rekapitulace stavby'!AN8</f>
        <v>10. 5. 2018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8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9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9" t="s">
        <v>31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8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19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9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8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19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9" t="s">
        <v>31</v>
      </c>
      <c r="J21" s="34" t="s">
        <v>37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8"/>
      <c r="J22" s="41"/>
      <c r="K22" s="44"/>
    </row>
    <row r="23" spans="2:11" s="1" customFormat="1" ht="14.45" customHeight="1">
      <c r="B23" s="40"/>
      <c r="C23" s="41"/>
      <c r="D23" s="36" t="s">
        <v>39</v>
      </c>
      <c r="E23" s="41"/>
      <c r="F23" s="41"/>
      <c r="G23" s="41"/>
      <c r="H23" s="41"/>
      <c r="I23" s="118"/>
      <c r="J23" s="41"/>
      <c r="K23" s="44"/>
    </row>
    <row r="24" spans="2:11" s="6" customFormat="1" ht="71.25" customHeight="1">
      <c r="B24" s="121"/>
      <c r="C24" s="122"/>
      <c r="D24" s="122"/>
      <c r="E24" s="270" t="s">
        <v>120</v>
      </c>
      <c r="F24" s="270"/>
      <c r="G24" s="270"/>
      <c r="H24" s="270"/>
      <c r="I24" s="123"/>
      <c r="J24" s="122"/>
      <c r="K24" s="124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8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5"/>
      <c r="J26" s="84"/>
      <c r="K26" s="126"/>
    </row>
    <row r="27" spans="2:11" s="1" customFormat="1" ht="25.35" customHeight="1">
      <c r="B27" s="40"/>
      <c r="C27" s="41"/>
      <c r="D27" s="127" t="s">
        <v>41</v>
      </c>
      <c r="E27" s="41"/>
      <c r="F27" s="41"/>
      <c r="G27" s="41"/>
      <c r="H27" s="41"/>
      <c r="I27" s="118"/>
      <c r="J27" s="128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5"/>
      <c r="J28" s="84"/>
      <c r="K28" s="126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9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30">
        <f>ROUND(SUM(BE78:BE98), 2)</f>
        <v>0</v>
      </c>
      <c r="G30" s="41"/>
      <c r="H30" s="41"/>
      <c r="I30" s="131">
        <v>0.21</v>
      </c>
      <c r="J30" s="130">
        <f>ROUND(ROUND((SUM(BE78:BE98)),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30">
        <f>ROUND(SUM(BF78:BF98), 2)</f>
        <v>0</v>
      </c>
      <c r="G31" s="41"/>
      <c r="H31" s="41"/>
      <c r="I31" s="131">
        <v>0.15</v>
      </c>
      <c r="J31" s="130">
        <f>ROUND(ROUND((SUM(BF78:BF98)),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30">
        <f>ROUND(SUM(BG78:BG98), 2)</f>
        <v>0</v>
      </c>
      <c r="G32" s="41"/>
      <c r="H32" s="41"/>
      <c r="I32" s="131">
        <v>0.21</v>
      </c>
      <c r="J32" s="130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30">
        <f>ROUND(SUM(BH78:BH98), 2)</f>
        <v>0</v>
      </c>
      <c r="G33" s="41"/>
      <c r="H33" s="41"/>
      <c r="I33" s="131">
        <v>0.15</v>
      </c>
      <c r="J33" s="130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30">
        <f>ROUND(SUM(BI78:BI98), 2)</f>
        <v>0</v>
      </c>
      <c r="G34" s="41"/>
      <c r="H34" s="41"/>
      <c r="I34" s="131">
        <v>0</v>
      </c>
      <c r="J34" s="130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8"/>
      <c r="J35" s="41"/>
      <c r="K35" s="44"/>
    </row>
    <row r="36" spans="2:11" s="1" customFormat="1" ht="25.35" customHeight="1">
      <c r="B36" s="40"/>
      <c r="C36" s="132"/>
      <c r="D36" s="133" t="s">
        <v>51</v>
      </c>
      <c r="E36" s="78"/>
      <c r="F36" s="78"/>
      <c r="G36" s="134" t="s">
        <v>52</v>
      </c>
      <c r="H36" s="135" t="s">
        <v>53</v>
      </c>
      <c r="I36" s="136"/>
      <c r="J36" s="137">
        <f>SUM(J27:J34)</f>
        <v>0</v>
      </c>
      <c r="K36" s="138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9"/>
      <c r="J37" s="56"/>
      <c r="K37" s="57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0"/>
      <c r="C42" s="29" t="s">
        <v>121</v>
      </c>
      <c r="D42" s="41"/>
      <c r="E42" s="41"/>
      <c r="F42" s="41"/>
      <c r="G42" s="41"/>
      <c r="H42" s="41"/>
      <c r="I42" s="118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8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8"/>
      <c r="J44" s="41"/>
      <c r="K44" s="44"/>
    </row>
    <row r="45" spans="2:11" s="1" customFormat="1" ht="16.5" customHeight="1">
      <c r="B45" s="40"/>
      <c r="C45" s="41"/>
      <c r="D45" s="41"/>
      <c r="E45" s="301" t="str">
        <f>E7</f>
        <v>Drnový potok ř.km. 3,21 - 4,00, Klatovy, odstranění nánosů z úpravy</v>
      </c>
      <c r="F45" s="302"/>
      <c r="G45" s="302"/>
      <c r="H45" s="302"/>
      <c r="I45" s="118"/>
      <c r="J45" s="41"/>
      <c r="K45" s="44"/>
    </row>
    <row r="46" spans="2:11" s="1" customFormat="1" ht="14.45" customHeight="1">
      <c r="B46" s="40"/>
      <c r="C46" s="36" t="s">
        <v>118</v>
      </c>
      <c r="D46" s="41"/>
      <c r="E46" s="41"/>
      <c r="F46" s="41"/>
      <c r="G46" s="41"/>
      <c r="H46" s="41"/>
      <c r="I46" s="118"/>
      <c r="J46" s="41"/>
      <c r="K46" s="44"/>
    </row>
    <row r="47" spans="2:11" s="1" customFormat="1" ht="17.25" customHeight="1">
      <c r="B47" s="40"/>
      <c r="C47" s="41"/>
      <c r="D47" s="41"/>
      <c r="E47" s="303" t="str">
        <f>E9</f>
        <v>02 - Vedlejší a ostatní náklady</v>
      </c>
      <c r="F47" s="304"/>
      <c r="G47" s="304"/>
      <c r="H47" s="304"/>
      <c r="I47" s="118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8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Klatovy</v>
      </c>
      <c r="G49" s="41"/>
      <c r="H49" s="41"/>
      <c r="I49" s="119" t="s">
        <v>25</v>
      </c>
      <c r="J49" s="120" t="str">
        <f>IF(J12="","",J12)</f>
        <v>10. 5. 2018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8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Povodí Vltavy, státní podnik</v>
      </c>
      <c r="G51" s="41"/>
      <c r="H51" s="41"/>
      <c r="I51" s="119" t="s">
        <v>34</v>
      </c>
      <c r="J51" s="270" t="str">
        <f>E21</f>
        <v>VODOPLAN s.r.o.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8"/>
      <c r="J52" s="30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8"/>
      <c r="J53" s="41"/>
      <c r="K53" s="44"/>
    </row>
    <row r="54" spans="2:47" s="1" customFormat="1" ht="29.25" customHeight="1">
      <c r="B54" s="40"/>
      <c r="C54" s="144" t="s">
        <v>122</v>
      </c>
      <c r="D54" s="132"/>
      <c r="E54" s="132"/>
      <c r="F54" s="132"/>
      <c r="G54" s="132"/>
      <c r="H54" s="132"/>
      <c r="I54" s="145"/>
      <c r="J54" s="146" t="s">
        <v>123</v>
      </c>
      <c r="K54" s="147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8"/>
      <c r="J55" s="41"/>
      <c r="K55" s="44"/>
    </row>
    <row r="56" spans="2:47" s="1" customFormat="1" ht="29.25" customHeight="1">
      <c r="B56" s="40"/>
      <c r="C56" s="148" t="s">
        <v>124</v>
      </c>
      <c r="D56" s="41"/>
      <c r="E56" s="41"/>
      <c r="F56" s="41"/>
      <c r="G56" s="41"/>
      <c r="H56" s="41"/>
      <c r="I56" s="118"/>
      <c r="J56" s="128">
        <f>J78</f>
        <v>0</v>
      </c>
      <c r="K56" s="44"/>
      <c r="AU56" s="23" t="s">
        <v>125</v>
      </c>
    </row>
    <row r="57" spans="2:47" s="7" customFormat="1" ht="24.95" customHeight="1">
      <c r="B57" s="149"/>
      <c r="C57" s="150"/>
      <c r="D57" s="151" t="s">
        <v>405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406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8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9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2"/>
      <c r="J64" s="59"/>
      <c r="K64" s="59"/>
      <c r="L64" s="60"/>
    </row>
    <row r="65" spans="2:63" s="1" customFormat="1" ht="36.950000000000003" customHeight="1">
      <c r="B65" s="40"/>
      <c r="C65" s="61" t="s">
        <v>135</v>
      </c>
      <c r="D65" s="62"/>
      <c r="E65" s="62"/>
      <c r="F65" s="62"/>
      <c r="G65" s="62"/>
      <c r="H65" s="62"/>
      <c r="I65" s="163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3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3"/>
      <c r="J67" s="62"/>
      <c r="K67" s="62"/>
      <c r="L67" s="60"/>
    </row>
    <row r="68" spans="2:63" s="1" customFormat="1" ht="16.5" customHeight="1">
      <c r="B68" s="40"/>
      <c r="C68" s="62"/>
      <c r="D68" s="62"/>
      <c r="E68" s="306" t="str">
        <f>E7</f>
        <v>Drnový potok ř.km. 3,21 - 4,00, Klatovy, odstranění nánosů z úpravy</v>
      </c>
      <c r="F68" s="307"/>
      <c r="G68" s="307"/>
      <c r="H68" s="307"/>
      <c r="I68" s="163"/>
      <c r="J68" s="62"/>
      <c r="K68" s="62"/>
      <c r="L68" s="60"/>
    </row>
    <row r="69" spans="2:63" s="1" customFormat="1" ht="14.45" customHeight="1">
      <c r="B69" s="40"/>
      <c r="C69" s="64" t="s">
        <v>118</v>
      </c>
      <c r="D69" s="62"/>
      <c r="E69" s="62"/>
      <c r="F69" s="62"/>
      <c r="G69" s="62"/>
      <c r="H69" s="62"/>
      <c r="I69" s="163"/>
      <c r="J69" s="62"/>
      <c r="K69" s="62"/>
      <c r="L69" s="60"/>
    </row>
    <row r="70" spans="2:63" s="1" customFormat="1" ht="17.25" customHeight="1">
      <c r="B70" s="40"/>
      <c r="C70" s="62"/>
      <c r="D70" s="62"/>
      <c r="E70" s="281" t="str">
        <f>E9</f>
        <v>02 - Vedlejší a ostatní náklady</v>
      </c>
      <c r="F70" s="308"/>
      <c r="G70" s="308"/>
      <c r="H70" s="308"/>
      <c r="I70" s="163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3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4" t="str">
        <f>F12</f>
        <v>Klatovy</v>
      </c>
      <c r="G72" s="62"/>
      <c r="H72" s="62"/>
      <c r="I72" s="165" t="s">
        <v>25</v>
      </c>
      <c r="J72" s="72" t="str">
        <f>IF(J12="","",J12)</f>
        <v>10. 5. 2018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3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4" t="str">
        <f>E15</f>
        <v>Povodí Vltavy, státní podnik</v>
      </c>
      <c r="G74" s="62"/>
      <c r="H74" s="62"/>
      <c r="I74" s="165" t="s">
        <v>34</v>
      </c>
      <c r="J74" s="164" t="str">
        <f>E21</f>
        <v>VODOPLAN s.r.o.</v>
      </c>
      <c r="K74" s="62"/>
      <c r="L74" s="60"/>
    </row>
    <row r="75" spans="2:63" s="1" customFormat="1" ht="14.45" customHeight="1">
      <c r="B75" s="40"/>
      <c r="C75" s="64" t="s">
        <v>32</v>
      </c>
      <c r="D75" s="62"/>
      <c r="E75" s="62"/>
      <c r="F75" s="164" t="str">
        <f>IF(E18="","",E18)</f>
        <v/>
      </c>
      <c r="G75" s="62"/>
      <c r="H75" s="62"/>
      <c r="I75" s="163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3"/>
      <c r="J76" s="62"/>
      <c r="K76" s="62"/>
      <c r="L76" s="60"/>
    </row>
    <row r="77" spans="2:63" s="9" customFormat="1" ht="29.25" customHeight="1">
      <c r="B77" s="166"/>
      <c r="C77" s="167" t="s">
        <v>136</v>
      </c>
      <c r="D77" s="168" t="s">
        <v>60</v>
      </c>
      <c r="E77" s="168" t="s">
        <v>56</v>
      </c>
      <c r="F77" s="168" t="s">
        <v>137</v>
      </c>
      <c r="G77" s="168" t="s">
        <v>138</v>
      </c>
      <c r="H77" s="168" t="s">
        <v>139</v>
      </c>
      <c r="I77" s="169" t="s">
        <v>140</v>
      </c>
      <c r="J77" s="168" t="s">
        <v>123</v>
      </c>
      <c r="K77" s="170" t="s">
        <v>141</v>
      </c>
      <c r="L77" s="171"/>
      <c r="M77" s="80" t="s">
        <v>142</v>
      </c>
      <c r="N77" s="81" t="s">
        <v>45</v>
      </c>
      <c r="O77" s="81" t="s">
        <v>143</v>
      </c>
      <c r="P77" s="81" t="s">
        <v>144</v>
      </c>
      <c r="Q77" s="81" t="s">
        <v>145</v>
      </c>
      <c r="R77" s="81" t="s">
        <v>146</v>
      </c>
      <c r="S77" s="81" t="s">
        <v>147</v>
      </c>
      <c r="T77" s="82" t="s">
        <v>148</v>
      </c>
    </row>
    <row r="78" spans="2:63" s="1" customFormat="1" ht="29.25" customHeight="1">
      <c r="B78" s="40"/>
      <c r="C78" s="86" t="s">
        <v>124</v>
      </c>
      <c r="D78" s="62"/>
      <c r="E78" s="62"/>
      <c r="F78" s="62"/>
      <c r="G78" s="62"/>
      <c r="H78" s="62"/>
      <c r="I78" s="163"/>
      <c r="J78" s="172">
        <f>BK78</f>
        <v>0</v>
      </c>
      <c r="K78" s="62"/>
      <c r="L78" s="60"/>
      <c r="M78" s="83"/>
      <c r="N78" s="84"/>
      <c r="O78" s="84"/>
      <c r="P78" s="173">
        <f>P79</f>
        <v>0</v>
      </c>
      <c r="Q78" s="84"/>
      <c r="R78" s="173">
        <f>R79</f>
        <v>0</v>
      </c>
      <c r="S78" s="84"/>
      <c r="T78" s="174">
        <f>T79</f>
        <v>0</v>
      </c>
      <c r="AT78" s="23" t="s">
        <v>74</v>
      </c>
      <c r="AU78" s="23" t="s">
        <v>125</v>
      </c>
      <c r="BK78" s="175">
        <f>BK79</f>
        <v>0</v>
      </c>
    </row>
    <row r="79" spans="2:63" s="10" customFormat="1" ht="37.35" customHeight="1">
      <c r="B79" s="176"/>
      <c r="C79" s="177"/>
      <c r="D79" s="178" t="s">
        <v>74</v>
      </c>
      <c r="E79" s="179" t="s">
        <v>407</v>
      </c>
      <c r="F79" s="179" t="s">
        <v>408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177</v>
      </c>
      <c r="AT79" s="188" t="s">
        <v>74</v>
      </c>
      <c r="AU79" s="188" t="s">
        <v>75</v>
      </c>
      <c r="AY79" s="187" t="s">
        <v>151</v>
      </c>
      <c r="BK79" s="189">
        <f>BK80</f>
        <v>0</v>
      </c>
    </row>
    <row r="80" spans="2:63" s="10" customFormat="1" ht="19.899999999999999" customHeight="1">
      <c r="B80" s="176"/>
      <c r="C80" s="177"/>
      <c r="D80" s="178" t="s">
        <v>74</v>
      </c>
      <c r="E80" s="190" t="s">
        <v>75</v>
      </c>
      <c r="F80" s="190" t="s">
        <v>409</v>
      </c>
      <c r="G80" s="177"/>
      <c r="H80" s="177"/>
      <c r="I80" s="180"/>
      <c r="J80" s="191">
        <f>BK80</f>
        <v>0</v>
      </c>
      <c r="K80" s="177"/>
      <c r="L80" s="182"/>
      <c r="M80" s="183"/>
      <c r="N80" s="184"/>
      <c r="O80" s="184"/>
      <c r="P80" s="185">
        <f>SUM(P81:P98)</f>
        <v>0</v>
      </c>
      <c r="Q80" s="184"/>
      <c r="R80" s="185">
        <f>SUM(R81:R98)</f>
        <v>0</v>
      </c>
      <c r="S80" s="184"/>
      <c r="T80" s="186">
        <f>SUM(T81:T98)</f>
        <v>0</v>
      </c>
      <c r="AR80" s="187" t="s">
        <v>177</v>
      </c>
      <c r="AT80" s="188" t="s">
        <v>74</v>
      </c>
      <c r="AU80" s="188" t="s">
        <v>83</v>
      </c>
      <c r="AY80" s="187" t="s">
        <v>151</v>
      </c>
      <c r="BK80" s="189">
        <f>SUM(BK81:BK98)</f>
        <v>0</v>
      </c>
    </row>
    <row r="81" spans="2:65" s="1" customFormat="1" ht="38.25" customHeight="1">
      <c r="B81" s="40"/>
      <c r="C81" s="192" t="s">
        <v>83</v>
      </c>
      <c r="D81" s="192" t="s">
        <v>153</v>
      </c>
      <c r="E81" s="193" t="s">
        <v>410</v>
      </c>
      <c r="F81" s="194" t="s">
        <v>411</v>
      </c>
      <c r="G81" s="195" t="s">
        <v>412</v>
      </c>
      <c r="H81" s="196">
        <v>1</v>
      </c>
      <c r="I81" s="197"/>
      <c r="J81" s="198">
        <f>ROUND(I81*H81,2)</f>
        <v>0</v>
      </c>
      <c r="K81" s="194" t="s">
        <v>21</v>
      </c>
      <c r="L81" s="60"/>
      <c r="M81" s="199" t="s">
        <v>21</v>
      </c>
      <c r="N81" s="200" t="s">
        <v>46</v>
      </c>
      <c r="O81" s="41"/>
      <c r="P81" s="201">
        <f>O81*H81</f>
        <v>0</v>
      </c>
      <c r="Q81" s="201">
        <v>0</v>
      </c>
      <c r="R81" s="201">
        <f>Q81*H81</f>
        <v>0</v>
      </c>
      <c r="S81" s="201">
        <v>0</v>
      </c>
      <c r="T81" s="202">
        <f>S81*H81</f>
        <v>0</v>
      </c>
      <c r="AR81" s="23" t="s">
        <v>157</v>
      </c>
      <c r="AT81" s="23" t="s">
        <v>153</v>
      </c>
      <c r="AU81" s="23" t="s">
        <v>86</v>
      </c>
      <c r="AY81" s="23" t="s">
        <v>151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3" t="s">
        <v>83</v>
      </c>
      <c r="BK81" s="203">
        <f>ROUND(I81*H81,2)</f>
        <v>0</v>
      </c>
      <c r="BL81" s="23" t="s">
        <v>157</v>
      </c>
      <c r="BM81" s="23" t="s">
        <v>413</v>
      </c>
    </row>
    <row r="82" spans="2:65" s="1" customFormat="1" ht="27">
      <c r="B82" s="40"/>
      <c r="C82" s="62"/>
      <c r="D82" s="204" t="s">
        <v>159</v>
      </c>
      <c r="E82" s="62"/>
      <c r="F82" s="205" t="s">
        <v>160</v>
      </c>
      <c r="G82" s="62"/>
      <c r="H82" s="62"/>
      <c r="I82" s="163"/>
      <c r="J82" s="62"/>
      <c r="K82" s="62"/>
      <c r="L82" s="60"/>
      <c r="M82" s="206"/>
      <c r="N82" s="41"/>
      <c r="O82" s="41"/>
      <c r="P82" s="41"/>
      <c r="Q82" s="41"/>
      <c r="R82" s="41"/>
      <c r="S82" s="41"/>
      <c r="T82" s="77"/>
      <c r="AT82" s="23" t="s">
        <v>159</v>
      </c>
      <c r="AU82" s="23" t="s">
        <v>86</v>
      </c>
    </row>
    <row r="83" spans="2:65" s="1" customFormat="1" ht="38.25" customHeight="1">
      <c r="B83" s="40"/>
      <c r="C83" s="192" t="s">
        <v>86</v>
      </c>
      <c r="D83" s="192" t="s">
        <v>153</v>
      </c>
      <c r="E83" s="193" t="s">
        <v>414</v>
      </c>
      <c r="F83" s="194" t="s">
        <v>415</v>
      </c>
      <c r="G83" s="195" t="s">
        <v>412</v>
      </c>
      <c r="H83" s="196">
        <v>1</v>
      </c>
      <c r="I83" s="197"/>
      <c r="J83" s="198">
        <f>ROUND(I83*H83,2)</f>
        <v>0</v>
      </c>
      <c r="K83" s="194" t="s">
        <v>21</v>
      </c>
      <c r="L83" s="60"/>
      <c r="M83" s="199" t="s">
        <v>21</v>
      </c>
      <c r="N83" s="200" t="s">
        <v>46</v>
      </c>
      <c r="O83" s="41"/>
      <c r="P83" s="201">
        <f>O83*H83</f>
        <v>0</v>
      </c>
      <c r="Q83" s="201">
        <v>0</v>
      </c>
      <c r="R83" s="201">
        <f>Q83*H83</f>
        <v>0</v>
      </c>
      <c r="S83" s="201">
        <v>0</v>
      </c>
      <c r="T83" s="202">
        <f>S83*H83</f>
        <v>0</v>
      </c>
      <c r="AR83" s="23" t="s">
        <v>157</v>
      </c>
      <c r="AT83" s="23" t="s">
        <v>153</v>
      </c>
      <c r="AU83" s="23" t="s">
        <v>86</v>
      </c>
      <c r="AY83" s="23" t="s">
        <v>151</v>
      </c>
      <c r="BE83" s="203">
        <f>IF(N83="základní",J83,0)</f>
        <v>0</v>
      </c>
      <c r="BF83" s="203">
        <f>IF(N83="snížená",J83,0)</f>
        <v>0</v>
      </c>
      <c r="BG83" s="203">
        <f>IF(N83="zákl. přenesená",J83,0)</f>
        <v>0</v>
      </c>
      <c r="BH83" s="203">
        <f>IF(N83="sníž. přenesená",J83,0)</f>
        <v>0</v>
      </c>
      <c r="BI83" s="203">
        <f>IF(N83="nulová",J83,0)</f>
        <v>0</v>
      </c>
      <c r="BJ83" s="23" t="s">
        <v>83</v>
      </c>
      <c r="BK83" s="203">
        <f>ROUND(I83*H83,2)</f>
        <v>0</v>
      </c>
      <c r="BL83" s="23" t="s">
        <v>157</v>
      </c>
      <c r="BM83" s="23" t="s">
        <v>416</v>
      </c>
    </row>
    <row r="84" spans="2:65" s="1" customFormat="1" ht="27">
      <c r="B84" s="40"/>
      <c r="C84" s="62"/>
      <c r="D84" s="204" t="s">
        <v>159</v>
      </c>
      <c r="E84" s="62"/>
      <c r="F84" s="205" t="s">
        <v>160</v>
      </c>
      <c r="G84" s="62"/>
      <c r="H84" s="62"/>
      <c r="I84" s="163"/>
      <c r="J84" s="62"/>
      <c r="K84" s="62"/>
      <c r="L84" s="60"/>
      <c r="M84" s="206"/>
      <c r="N84" s="41"/>
      <c r="O84" s="41"/>
      <c r="P84" s="41"/>
      <c r="Q84" s="41"/>
      <c r="R84" s="41"/>
      <c r="S84" s="41"/>
      <c r="T84" s="77"/>
      <c r="AT84" s="23" t="s">
        <v>159</v>
      </c>
      <c r="AU84" s="23" t="s">
        <v>86</v>
      </c>
    </row>
    <row r="85" spans="2:65" s="1" customFormat="1" ht="38.25" customHeight="1">
      <c r="B85" s="40"/>
      <c r="C85" s="192" t="s">
        <v>168</v>
      </c>
      <c r="D85" s="192" t="s">
        <v>153</v>
      </c>
      <c r="E85" s="193" t="s">
        <v>417</v>
      </c>
      <c r="F85" s="194" t="s">
        <v>418</v>
      </c>
      <c r="G85" s="195" t="s">
        <v>412</v>
      </c>
      <c r="H85" s="196">
        <v>1</v>
      </c>
      <c r="I85" s="197"/>
      <c r="J85" s="198">
        <f>ROUND(I85*H85,2)</f>
        <v>0</v>
      </c>
      <c r="K85" s="194" t="s">
        <v>21</v>
      </c>
      <c r="L85" s="60"/>
      <c r="M85" s="199" t="s">
        <v>21</v>
      </c>
      <c r="N85" s="200" t="s">
        <v>46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157</v>
      </c>
      <c r="AT85" s="23" t="s">
        <v>153</v>
      </c>
      <c r="AU85" s="23" t="s">
        <v>86</v>
      </c>
      <c r="AY85" s="23" t="s">
        <v>151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83</v>
      </c>
      <c r="BK85" s="203">
        <f>ROUND(I85*H85,2)</f>
        <v>0</v>
      </c>
      <c r="BL85" s="23" t="s">
        <v>157</v>
      </c>
      <c r="BM85" s="23" t="s">
        <v>419</v>
      </c>
    </row>
    <row r="86" spans="2:65" s="1" customFormat="1" ht="27">
      <c r="B86" s="40"/>
      <c r="C86" s="62"/>
      <c r="D86" s="204" t="s">
        <v>159</v>
      </c>
      <c r="E86" s="62"/>
      <c r="F86" s="205" t="s">
        <v>160</v>
      </c>
      <c r="G86" s="62"/>
      <c r="H86" s="62"/>
      <c r="I86" s="163"/>
      <c r="J86" s="62"/>
      <c r="K86" s="62"/>
      <c r="L86" s="60"/>
      <c r="M86" s="206"/>
      <c r="N86" s="41"/>
      <c r="O86" s="41"/>
      <c r="P86" s="41"/>
      <c r="Q86" s="41"/>
      <c r="R86" s="41"/>
      <c r="S86" s="41"/>
      <c r="T86" s="77"/>
      <c r="AT86" s="23" t="s">
        <v>159</v>
      </c>
      <c r="AU86" s="23" t="s">
        <v>86</v>
      </c>
    </row>
    <row r="87" spans="2:65" s="1" customFormat="1" ht="25.5" customHeight="1">
      <c r="B87" s="40"/>
      <c r="C87" s="192" t="s">
        <v>157</v>
      </c>
      <c r="D87" s="192" t="s">
        <v>153</v>
      </c>
      <c r="E87" s="193" t="s">
        <v>420</v>
      </c>
      <c r="F87" s="194" t="s">
        <v>421</v>
      </c>
      <c r="G87" s="195" t="s">
        <v>412</v>
      </c>
      <c r="H87" s="196">
        <v>1</v>
      </c>
      <c r="I87" s="197"/>
      <c r="J87" s="198">
        <f>ROUND(I87*H87,2)</f>
        <v>0</v>
      </c>
      <c r="K87" s="194" t="s">
        <v>21</v>
      </c>
      <c r="L87" s="60"/>
      <c r="M87" s="199" t="s">
        <v>21</v>
      </c>
      <c r="N87" s="200" t="s">
        <v>46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157</v>
      </c>
      <c r="AT87" s="23" t="s">
        <v>153</v>
      </c>
      <c r="AU87" s="23" t="s">
        <v>86</v>
      </c>
      <c r="AY87" s="23" t="s">
        <v>151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83</v>
      </c>
      <c r="BK87" s="203">
        <f>ROUND(I87*H87,2)</f>
        <v>0</v>
      </c>
      <c r="BL87" s="23" t="s">
        <v>157</v>
      </c>
      <c r="BM87" s="23" t="s">
        <v>422</v>
      </c>
    </row>
    <row r="88" spans="2:65" s="1" customFormat="1" ht="27">
      <c r="B88" s="40"/>
      <c r="C88" s="62"/>
      <c r="D88" s="204" t="s">
        <v>159</v>
      </c>
      <c r="E88" s="62"/>
      <c r="F88" s="205" t="s">
        <v>160</v>
      </c>
      <c r="G88" s="62"/>
      <c r="H88" s="62"/>
      <c r="I88" s="163"/>
      <c r="J88" s="62"/>
      <c r="K88" s="62"/>
      <c r="L88" s="60"/>
      <c r="M88" s="206"/>
      <c r="N88" s="41"/>
      <c r="O88" s="41"/>
      <c r="P88" s="41"/>
      <c r="Q88" s="41"/>
      <c r="R88" s="41"/>
      <c r="S88" s="41"/>
      <c r="T88" s="77"/>
      <c r="AT88" s="23" t="s">
        <v>159</v>
      </c>
      <c r="AU88" s="23" t="s">
        <v>86</v>
      </c>
    </row>
    <row r="89" spans="2:65" s="1" customFormat="1" ht="25.5" customHeight="1">
      <c r="B89" s="40"/>
      <c r="C89" s="192" t="s">
        <v>177</v>
      </c>
      <c r="D89" s="192" t="s">
        <v>153</v>
      </c>
      <c r="E89" s="193" t="s">
        <v>423</v>
      </c>
      <c r="F89" s="194" t="s">
        <v>424</v>
      </c>
      <c r="G89" s="195" t="s">
        <v>412</v>
      </c>
      <c r="H89" s="196">
        <v>1</v>
      </c>
      <c r="I89" s="197"/>
      <c r="J89" s="198">
        <f>ROUND(I89*H89,2)</f>
        <v>0</v>
      </c>
      <c r="K89" s="194" t="s">
        <v>21</v>
      </c>
      <c r="L89" s="60"/>
      <c r="M89" s="199" t="s">
        <v>21</v>
      </c>
      <c r="N89" s="200" t="s">
        <v>46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157</v>
      </c>
      <c r="AT89" s="23" t="s">
        <v>153</v>
      </c>
      <c r="AU89" s="23" t="s">
        <v>86</v>
      </c>
      <c r="AY89" s="23" t="s">
        <v>151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83</v>
      </c>
      <c r="BK89" s="203">
        <f>ROUND(I89*H89,2)</f>
        <v>0</v>
      </c>
      <c r="BL89" s="23" t="s">
        <v>157</v>
      </c>
      <c r="BM89" s="23" t="s">
        <v>425</v>
      </c>
    </row>
    <row r="90" spans="2:65" s="1" customFormat="1" ht="27">
      <c r="B90" s="40"/>
      <c r="C90" s="62"/>
      <c r="D90" s="204" t="s">
        <v>159</v>
      </c>
      <c r="E90" s="62"/>
      <c r="F90" s="205" t="s">
        <v>160</v>
      </c>
      <c r="G90" s="62"/>
      <c r="H90" s="62"/>
      <c r="I90" s="163"/>
      <c r="J90" s="62"/>
      <c r="K90" s="62"/>
      <c r="L90" s="60"/>
      <c r="M90" s="206"/>
      <c r="N90" s="41"/>
      <c r="O90" s="41"/>
      <c r="P90" s="41"/>
      <c r="Q90" s="41"/>
      <c r="R90" s="41"/>
      <c r="S90" s="41"/>
      <c r="T90" s="77"/>
      <c r="AT90" s="23" t="s">
        <v>159</v>
      </c>
      <c r="AU90" s="23" t="s">
        <v>86</v>
      </c>
    </row>
    <row r="91" spans="2:65" s="1" customFormat="1" ht="25.5" customHeight="1">
      <c r="B91" s="40"/>
      <c r="C91" s="192" t="s">
        <v>182</v>
      </c>
      <c r="D91" s="192" t="s">
        <v>153</v>
      </c>
      <c r="E91" s="193" t="s">
        <v>426</v>
      </c>
      <c r="F91" s="194" t="s">
        <v>427</v>
      </c>
      <c r="G91" s="195" t="s">
        <v>412</v>
      </c>
      <c r="H91" s="196">
        <v>1</v>
      </c>
      <c r="I91" s="197"/>
      <c r="J91" s="198">
        <f>ROUND(I91*H91,2)</f>
        <v>0</v>
      </c>
      <c r="K91" s="194" t="s">
        <v>21</v>
      </c>
      <c r="L91" s="60"/>
      <c r="M91" s="199" t="s">
        <v>21</v>
      </c>
      <c r="N91" s="200" t="s">
        <v>46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157</v>
      </c>
      <c r="AT91" s="23" t="s">
        <v>153</v>
      </c>
      <c r="AU91" s="23" t="s">
        <v>86</v>
      </c>
      <c r="AY91" s="23" t="s">
        <v>151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83</v>
      </c>
      <c r="BK91" s="203">
        <f>ROUND(I91*H91,2)</f>
        <v>0</v>
      </c>
      <c r="BL91" s="23" t="s">
        <v>157</v>
      </c>
      <c r="BM91" s="23" t="s">
        <v>428</v>
      </c>
    </row>
    <row r="92" spans="2:65" s="1" customFormat="1" ht="27">
      <c r="B92" s="40"/>
      <c r="C92" s="62"/>
      <c r="D92" s="204" t="s">
        <v>159</v>
      </c>
      <c r="E92" s="62"/>
      <c r="F92" s="205" t="s">
        <v>160</v>
      </c>
      <c r="G92" s="62"/>
      <c r="H92" s="62"/>
      <c r="I92" s="163"/>
      <c r="J92" s="62"/>
      <c r="K92" s="62"/>
      <c r="L92" s="60"/>
      <c r="M92" s="206"/>
      <c r="N92" s="41"/>
      <c r="O92" s="41"/>
      <c r="P92" s="41"/>
      <c r="Q92" s="41"/>
      <c r="R92" s="41"/>
      <c r="S92" s="41"/>
      <c r="T92" s="77"/>
      <c r="AT92" s="23" t="s">
        <v>159</v>
      </c>
      <c r="AU92" s="23" t="s">
        <v>86</v>
      </c>
    </row>
    <row r="93" spans="2:65" s="1" customFormat="1" ht="51" customHeight="1">
      <c r="B93" s="40"/>
      <c r="C93" s="192" t="s">
        <v>186</v>
      </c>
      <c r="D93" s="192" t="s">
        <v>153</v>
      </c>
      <c r="E93" s="193" t="s">
        <v>429</v>
      </c>
      <c r="F93" s="194" t="s">
        <v>430</v>
      </c>
      <c r="G93" s="195" t="s">
        <v>412</v>
      </c>
      <c r="H93" s="196">
        <v>1</v>
      </c>
      <c r="I93" s="197"/>
      <c r="J93" s="198">
        <f>ROUND(I93*H93,2)</f>
        <v>0</v>
      </c>
      <c r="K93" s="194" t="s">
        <v>21</v>
      </c>
      <c r="L93" s="60"/>
      <c r="M93" s="199" t="s">
        <v>21</v>
      </c>
      <c r="N93" s="200" t="s">
        <v>46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157</v>
      </c>
      <c r="AT93" s="23" t="s">
        <v>153</v>
      </c>
      <c r="AU93" s="23" t="s">
        <v>86</v>
      </c>
      <c r="AY93" s="23" t="s">
        <v>151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83</v>
      </c>
      <c r="BK93" s="203">
        <f>ROUND(I93*H93,2)</f>
        <v>0</v>
      </c>
      <c r="BL93" s="23" t="s">
        <v>157</v>
      </c>
      <c r="BM93" s="23" t="s">
        <v>431</v>
      </c>
    </row>
    <row r="94" spans="2:65" s="1" customFormat="1" ht="27">
      <c r="B94" s="40"/>
      <c r="C94" s="62"/>
      <c r="D94" s="204" t="s">
        <v>159</v>
      </c>
      <c r="E94" s="62"/>
      <c r="F94" s="205" t="s">
        <v>160</v>
      </c>
      <c r="G94" s="62"/>
      <c r="H94" s="62"/>
      <c r="I94" s="163"/>
      <c r="J94" s="62"/>
      <c r="K94" s="62"/>
      <c r="L94" s="60"/>
      <c r="M94" s="206"/>
      <c r="N94" s="41"/>
      <c r="O94" s="41"/>
      <c r="P94" s="41"/>
      <c r="Q94" s="41"/>
      <c r="R94" s="41"/>
      <c r="S94" s="41"/>
      <c r="T94" s="77"/>
      <c r="AT94" s="23" t="s">
        <v>159</v>
      </c>
      <c r="AU94" s="23" t="s">
        <v>86</v>
      </c>
    </row>
    <row r="95" spans="2:65" s="1" customFormat="1" ht="16.5" customHeight="1">
      <c r="B95" s="40"/>
      <c r="C95" s="192" t="s">
        <v>190</v>
      </c>
      <c r="D95" s="192" t="s">
        <v>153</v>
      </c>
      <c r="E95" s="193" t="s">
        <v>432</v>
      </c>
      <c r="F95" s="194" t="s">
        <v>433</v>
      </c>
      <c r="G95" s="195" t="s">
        <v>412</v>
      </c>
      <c r="H95" s="196">
        <v>1</v>
      </c>
      <c r="I95" s="197"/>
      <c r="J95" s="198">
        <f>ROUND(I95*H95,2)</f>
        <v>0</v>
      </c>
      <c r="K95" s="194" t="s">
        <v>21</v>
      </c>
      <c r="L95" s="60"/>
      <c r="M95" s="199" t="s">
        <v>21</v>
      </c>
      <c r="N95" s="200" t="s">
        <v>46</v>
      </c>
      <c r="O95" s="41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3" t="s">
        <v>157</v>
      </c>
      <c r="AT95" s="23" t="s">
        <v>153</v>
      </c>
      <c r="AU95" s="23" t="s">
        <v>86</v>
      </c>
      <c r="AY95" s="23" t="s">
        <v>151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83</v>
      </c>
      <c r="BK95" s="203">
        <f>ROUND(I95*H95,2)</f>
        <v>0</v>
      </c>
      <c r="BL95" s="23" t="s">
        <v>157</v>
      </c>
      <c r="BM95" s="23" t="s">
        <v>434</v>
      </c>
    </row>
    <row r="96" spans="2:65" s="1" customFormat="1" ht="27">
      <c r="B96" s="40"/>
      <c r="C96" s="62"/>
      <c r="D96" s="204" t="s">
        <v>159</v>
      </c>
      <c r="E96" s="62"/>
      <c r="F96" s="205" t="s">
        <v>160</v>
      </c>
      <c r="G96" s="62"/>
      <c r="H96" s="62"/>
      <c r="I96" s="163"/>
      <c r="J96" s="62"/>
      <c r="K96" s="62"/>
      <c r="L96" s="60"/>
      <c r="M96" s="206"/>
      <c r="N96" s="41"/>
      <c r="O96" s="41"/>
      <c r="P96" s="41"/>
      <c r="Q96" s="41"/>
      <c r="R96" s="41"/>
      <c r="S96" s="41"/>
      <c r="T96" s="77"/>
      <c r="AT96" s="23" t="s">
        <v>159</v>
      </c>
      <c r="AU96" s="23" t="s">
        <v>86</v>
      </c>
    </row>
    <row r="97" spans="2:65" s="1" customFormat="1" ht="16.5" customHeight="1">
      <c r="B97" s="40"/>
      <c r="C97" s="192" t="s">
        <v>194</v>
      </c>
      <c r="D97" s="192" t="s">
        <v>153</v>
      </c>
      <c r="E97" s="193" t="s">
        <v>435</v>
      </c>
      <c r="F97" s="194" t="s">
        <v>436</v>
      </c>
      <c r="G97" s="195" t="s">
        <v>412</v>
      </c>
      <c r="H97" s="196">
        <v>1</v>
      </c>
      <c r="I97" s="197"/>
      <c r="J97" s="198">
        <f>ROUND(I97*H97,2)</f>
        <v>0</v>
      </c>
      <c r="K97" s="194" t="s">
        <v>21</v>
      </c>
      <c r="L97" s="60"/>
      <c r="M97" s="199" t="s">
        <v>21</v>
      </c>
      <c r="N97" s="200" t="s">
        <v>46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157</v>
      </c>
      <c r="AT97" s="23" t="s">
        <v>153</v>
      </c>
      <c r="AU97" s="23" t="s">
        <v>86</v>
      </c>
      <c r="AY97" s="23" t="s">
        <v>151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83</v>
      </c>
      <c r="BK97" s="203">
        <f>ROUND(I97*H97,2)</f>
        <v>0</v>
      </c>
      <c r="BL97" s="23" t="s">
        <v>157</v>
      </c>
      <c r="BM97" s="23" t="s">
        <v>437</v>
      </c>
    </row>
    <row r="98" spans="2:65" s="1" customFormat="1" ht="27">
      <c r="B98" s="40"/>
      <c r="C98" s="62"/>
      <c r="D98" s="204" t="s">
        <v>159</v>
      </c>
      <c r="E98" s="62"/>
      <c r="F98" s="205" t="s">
        <v>160</v>
      </c>
      <c r="G98" s="62"/>
      <c r="H98" s="62"/>
      <c r="I98" s="163"/>
      <c r="J98" s="62"/>
      <c r="K98" s="62"/>
      <c r="L98" s="60"/>
      <c r="M98" s="260"/>
      <c r="N98" s="261"/>
      <c r="O98" s="261"/>
      <c r="P98" s="261"/>
      <c r="Q98" s="261"/>
      <c r="R98" s="261"/>
      <c r="S98" s="261"/>
      <c r="T98" s="262"/>
      <c r="AT98" s="23" t="s">
        <v>159</v>
      </c>
      <c r="AU98" s="23" t="s">
        <v>86</v>
      </c>
    </row>
    <row r="99" spans="2:65" s="1" customFormat="1" ht="6.95" customHeight="1">
      <c r="B99" s="55"/>
      <c r="C99" s="56"/>
      <c r="D99" s="56"/>
      <c r="E99" s="56"/>
      <c r="F99" s="56"/>
      <c r="G99" s="56"/>
      <c r="H99" s="56"/>
      <c r="I99" s="139"/>
      <c r="J99" s="56"/>
      <c r="K99" s="56"/>
      <c r="L99" s="60"/>
    </row>
  </sheetData>
  <sheetProtection algorithmName="SHA-512" hashValue="QBuNAeUqcF7AlZBO+UMFva+g052sRlhfkg5KhNciS6hhcgux5895YzJ96MQbSmcKIO+AHo/TgVPWCkAb0RExcg==" saltValue="UYxMxViHbafCMBH0FJiWZF+FgCQEIg+zPFEFNbXAhyYoU9/1F1NW/N5F9SEr+sO3AzUkgInayGE0JTM+NS5Rtg==" spinCount="100000" sheet="1" objects="1" scenarios="1" formatColumns="0" formatRows="0" autoFilter="0"/>
  <autoFilter ref="C77:K98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Odstranění nánosů a ...</vt:lpstr>
      <vt:lpstr>02 - Vedlejší a ostatní n...</vt:lpstr>
      <vt:lpstr>'01 - Odstranění nánosů a ...'!Názvy_tisku</vt:lpstr>
      <vt:lpstr>'02 - Vedlejší a ostatní n...'!Názvy_tisku</vt:lpstr>
      <vt:lpstr>'Rekapitulace stavby'!Názvy_tisku</vt:lpstr>
      <vt:lpstr>'01 - Odstranění nánosů a ...'!Oblast_tisku</vt:lpstr>
      <vt:lpstr>'02 - Vedlejší a ostatní n...'!Oblast_tisku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STANICE5\PC</dc:creator>
  <cp:lastModifiedBy>user</cp:lastModifiedBy>
  <cp:lastPrinted>2018-05-14T07:05:12Z</cp:lastPrinted>
  <dcterms:created xsi:type="dcterms:W3CDTF">2018-05-14T06:21:55Z</dcterms:created>
  <dcterms:modified xsi:type="dcterms:W3CDTF">2018-05-14T07:22:50Z</dcterms:modified>
</cp:coreProperties>
</file>